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480" windowHeight="10440" activeTab="1"/>
  </bookViews>
  <sheets>
    <sheet name="квалификация пары" sheetId="1" r:id="rId1"/>
    <sheet name="квалификация " sheetId="2" r:id="rId2"/>
    <sheet name="Финал пары" sheetId="3" r:id="rId3"/>
    <sheet name="Финал этап 1" sheetId="4" r:id="rId4"/>
    <sheet name="Финал этап 2" sheetId="5" r:id="rId5"/>
    <sheet name="Финал этап 3" sheetId="6" r:id="rId6"/>
  </sheets>
  <definedNames/>
  <calcPr fullCalcOnLoad="1"/>
</workbook>
</file>

<file path=xl/sharedStrings.xml><?xml version="1.0" encoding="utf-8"?>
<sst xmlns="http://schemas.openxmlformats.org/spreadsheetml/2006/main" count="181" uniqueCount="86">
  <si>
    <t>Всего</t>
  </si>
  <si>
    <t>Средний</t>
  </si>
  <si>
    <t>№</t>
  </si>
  <si>
    <t>игра 1</t>
  </si>
  <si>
    <t>игра 2</t>
  </si>
  <si>
    <t>игра 3</t>
  </si>
  <si>
    <t>игра 4</t>
  </si>
  <si>
    <t>игра 5</t>
  </si>
  <si>
    <t>игра 6</t>
  </si>
  <si>
    <t xml:space="preserve">Боулинг-центр "Галактика Развлечений" </t>
  </si>
  <si>
    <t>Кол-во игр:</t>
  </si>
  <si>
    <t>Итого</t>
  </si>
  <si>
    <t>Ганд</t>
  </si>
  <si>
    <t>г. Челябинск</t>
  </si>
  <si>
    <t>ФИНАЛ</t>
  </si>
  <si>
    <t>Открытый Коммерческий Турнир</t>
  </si>
  <si>
    <t>Место</t>
  </si>
  <si>
    <t>Ганд.</t>
  </si>
  <si>
    <t>Игра</t>
  </si>
  <si>
    <t>1 этап</t>
  </si>
  <si>
    <t>2 этап</t>
  </si>
  <si>
    <t>ФИНАЛ ПАРНОГО ЗАЧЕТА - STEP LEDDER</t>
  </si>
  <si>
    <t>Ф. И. игрока</t>
  </si>
  <si>
    <t>Фамилия, имя игрока</t>
  </si>
  <si>
    <t>Фамилии, имена игроков пары</t>
  </si>
  <si>
    <t>3 этап</t>
  </si>
  <si>
    <t>Гандикап</t>
  </si>
  <si>
    <t>Этап:</t>
  </si>
  <si>
    <t>Порог</t>
  </si>
  <si>
    <t>Бонусы на начало этапа</t>
  </si>
  <si>
    <t>Резуль тат игры</t>
  </si>
  <si>
    <t>Исполь зован ные бонусы</t>
  </si>
  <si>
    <t>Итого с гандикапом и бонусами</t>
  </si>
  <si>
    <t>Попада ние в следую щий этап</t>
  </si>
  <si>
    <t>Остаток бонусов</t>
  </si>
  <si>
    <t>Место (для выбывших)</t>
  </si>
  <si>
    <t>Ф. И. игроков пары</t>
  </si>
  <si>
    <t xml:space="preserve">Квалификация                     группа  6 (пары) </t>
  </si>
  <si>
    <t>"Галактическая ЗИМА - 2011"</t>
  </si>
  <si>
    <t>25-26 февраля 2011 года</t>
  </si>
  <si>
    <t>26.02.2011г.</t>
  </si>
  <si>
    <t>25-26.02.2011г.</t>
  </si>
  <si>
    <t>Моисеев Вячеслав</t>
  </si>
  <si>
    <t>Дышлов Дмитрий</t>
  </si>
  <si>
    <t>Слободин Тимофей</t>
  </si>
  <si>
    <t>Малильо Михаил</t>
  </si>
  <si>
    <t>Кузнецов Владимир</t>
  </si>
  <si>
    <t>Попов Олег</t>
  </si>
  <si>
    <t>Зеленков Антон</t>
  </si>
  <si>
    <t>Паршуков Алексей</t>
  </si>
  <si>
    <t>Дмитриев Михаил</t>
  </si>
  <si>
    <t>Нестерова Татьяна</t>
  </si>
  <si>
    <t>Попова Екатерина</t>
  </si>
  <si>
    <t>Жезлов Максим</t>
  </si>
  <si>
    <t>Кузнецова Яна</t>
  </si>
  <si>
    <t>Ярославцев Алексей</t>
  </si>
  <si>
    <t>Городничий Игорь</t>
  </si>
  <si>
    <t>Кириенко Андрей</t>
  </si>
  <si>
    <t>Соколов Олег</t>
  </si>
  <si>
    <t>Поторочин Владимир</t>
  </si>
  <si>
    <t>Дереглазов Кирилл</t>
  </si>
  <si>
    <t>Агеев Владимир</t>
  </si>
  <si>
    <t>Былинкин Виталий</t>
  </si>
  <si>
    <t>Шаров Антон</t>
  </si>
  <si>
    <t>Дереглазов Влад</t>
  </si>
  <si>
    <t>Ропай Наталья</t>
  </si>
  <si>
    <t>Шалагинов Андрей</t>
  </si>
  <si>
    <t>Минеев Евгений</t>
  </si>
  <si>
    <t>Ширшова Аксинья</t>
  </si>
  <si>
    <t>Логинов Константин</t>
  </si>
  <si>
    <t>Челпанов Дмитрий</t>
  </si>
  <si>
    <t>Распутин Андрей</t>
  </si>
  <si>
    <t>Суворов Дмитрий</t>
  </si>
  <si>
    <t xml:space="preserve">Горбачева Юлия </t>
  </si>
  <si>
    <t>Квалификация                     группа  1,2,3,4,5</t>
  </si>
  <si>
    <t>Ярославцев Алексей-Городничий Игорь</t>
  </si>
  <si>
    <t>Кириенко Андрей-Шаров Антон</t>
  </si>
  <si>
    <t>Дереглазов Влад-Дереглазов Кирилл</t>
  </si>
  <si>
    <t>Зеленков Антон-Паршуков Алексей</t>
  </si>
  <si>
    <t>Соколов Олег-Моисеев Вячеслав</t>
  </si>
  <si>
    <t>Ропай Наталья-Горбачева Юлия</t>
  </si>
  <si>
    <t>Поторочин Владимир-Минеев Евгений</t>
  </si>
  <si>
    <t>Шалагинов Андрей-Дмитриев Михаил</t>
  </si>
  <si>
    <t>Кузнецова Яна-Слободин Тимофей</t>
  </si>
  <si>
    <t>Логинов Константин-Распутин Андрей</t>
  </si>
  <si>
    <t>Кузнецов Владимир-Попова Екатерина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</si>
</sst>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37" xfId="0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2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1" fillId="0" borderId="29" xfId="0" applyFont="1" applyFill="1" applyBorder="1" applyAlignment="1">
      <alignment/>
    </xf>
    <xf numFmtId="1" fontId="11" fillId="0" borderId="13" xfId="0" applyNumberFormat="1" applyFont="1" applyFill="1" applyBorder="1" applyAlignment="1">
      <alignment/>
    </xf>
    <xf numFmtId="1" fontId="11" fillId="0" borderId="35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/>
    </xf>
    <xf numFmtId="0" fontId="4" fillId="0" borderId="54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55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" fontId="4" fillId="0" borderId="57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0" fillId="33" borderId="34" xfId="0" applyNumberFormat="1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4" fillId="33" borderId="53" xfId="0" applyNumberFormat="1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2" fontId="0" fillId="33" borderId="57" xfId="0" applyNumberFormat="1" applyFon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3" xfId="0" applyBorder="1" applyAlignment="1">
      <alignment horizontal="left"/>
    </xf>
    <xf numFmtId="0" fontId="4" fillId="33" borderId="5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3" borderId="36" xfId="0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1" fontId="4" fillId="33" borderId="36" xfId="0" applyNumberFormat="1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/>
    </xf>
    <xf numFmtId="0" fontId="0" fillId="35" borderId="24" xfId="0" applyFont="1" applyFill="1" applyBorder="1" applyAlignment="1">
      <alignment horizontal="center"/>
    </xf>
    <xf numFmtId="1" fontId="4" fillId="0" borderId="64" xfId="0" applyNumberFormat="1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" fontId="11" fillId="0" borderId="63" xfId="0" applyNumberFormat="1" applyFont="1" applyFill="1" applyBorder="1" applyAlignment="1">
      <alignment/>
    </xf>
    <xf numFmtId="1" fontId="11" fillId="0" borderId="45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2.875" style="1" customWidth="1"/>
    <col min="2" max="2" width="35.75390625" style="1" customWidth="1"/>
    <col min="3" max="6" width="6.625" style="1" customWidth="1"/>
    <col min="7" max="7" width="6.75390625" style="1" customWidth="1"/>
    <col min="8" max="8" width="8.375" style="1" customWidth="1"/>
    <col min="9" max="9" width="5.25390625" style="1" customWidth="1"/>
    <col min="10" max="10" width="6.25390625" style="1" customWidth="1"/>
    <col min="11" max="11" width="4.625" style="1" customWidth="1"/>
    <col min="12" max="12" width="5.125" style="0" customWidth="1"/>
  </cols>
  <sheetData>
    <row r="1" spans="7:8" ht="12.75">
      <c r="G1"/>
      <c r="H1"/>
    </row>
    <row r="2" spans="1:12" ht="20.25">
      <c r="A2" s="228" t="s">
        <v>15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27.75">
      <c r="A3" s="229" t="s">
        <v>38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3:8" ht="12.75">
      <c r="C4"/>
      <c r="D4"/>
      <c r="E4"/>
      <c r="F4"/>
      <c r="G4"/>
      <c r="H4"/>
    </row>
    <row r="5" spans="1:12" ht="15.75">
      <c r="A5" s="230" t="s">
        <v>39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3:8" ht="12.75">
      <c r="C6"/>
      <c r="D6"/>
      <c r="E6"/>
      <c r="F6"/>
      <c r="G6"/>
      <c r="H6"/>
    </row>
    <row r="7" spans="1:12" ht="16.5">
      <c r="A7" s="231" t="s">
        <v>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ht="18">
      <c r="A8" s="233" t="s">
        <v>13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7:10" ht="12.75">
      <c r="G9"/>
      <c r="H9"/>
      <c r="I9"/>
      <c r="J9"/>
    </row>
    <row r="10" spans="1:12" ht="18">
      <c r="A10" s="234" t="s">
        <v>37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</row>
    <row r="11" spans="7:10" ht="12.75">
      <c r="G11"/>
      <c r="H11"/>
      <c r="I11"/>
      <c r="J11"/>
    </row>
    <row r="12" spans="4:8" ht="15">
      <c r="D12" s="4" t="s">
        <v>10</v>
      </c>
      <c r="F12" s="3">
        <v>4</v>
      </c>
      <c r="G12" s="26"/>
      <c r="H12" s="26" t="s">
        <v>40</v>
      </c>
    </row>
    <row r="13" spans="10:12" ht="13.5" thickBot="1">
      <c r="J13" s="7"/>
      <c r="K13" s="7"/>
      <c r="L13" s="8"/>
    </row>
    <row r="14" spans="1:12" ht="18" customHeight="1" thickBot="1">
      <c r="A14" s="87" t="s">
        <v>2</v>
      </c>
      <c r="B14" s="46" t="s">
        <v>36</v>
      </c>
      <c r="C14" s="17" t="s">
        <v>3</v>
      </c>
      <c r="D14" s="18" t="s">
        <v>4</v>
      </c>
      <c r="E14" s="18" t="s">
        <v>5</v>
      </c>
      <c r="F14" s="104" t="s">
        <v>6</v>
      </c>
      <c r="G14" s="134" t="s">
        <v>0</v>
      </c>
      <c r="H14" s="46" t="s">
        <v>1</v>
      </c>
      <c r="I14" s="134" t="s">
        <v>12</v>
      </c>
      <c r="J14" s="127" t="s">
        <v>11</v>
      </c>
      <c r="K14" s="123"/>
      <c r="L14" s="38"/>
    </row>
    <row r="15" spans="1:12" ht="18" customHeight="1">
      <c r="A15" s="171">
        <v>1</v>
      </c>
      <c r="B15" s="174" t="s">
        <v>78</v>
      </c>
      <c r="C15" s="121">
        <v>279</v>
      </c>
      <c r="D15" s="16">
        <v>194</v>
      </c>
      <c r="E15" s="36">
        <v>193</v>
      </c>
      <c r="F15" s="116">
        <v>249</v>
      </c>
      <c r="G15" s="135">
        <f aca="true" t="shared" si="0" ref="G15:G25">SUM(C15:F15)</f>
        <v>915</v>
      </c>
      <c r="H15" s="138">
        <f aca="true" t="shared" si="1" ref="H15:H25">(G15)/$F$12</f>
        <v>228.75</v>
      </c>
      <c r="I15" s="141"/>
      <c r="J15" s="130">
        <f aca="true" t="shared" si="2" ref="J15:J25">SUM(G15,I15*$F$12)</f>
        <v>915</v>
      </c>
      <c r="K15" s="124"/>
      <c r="L15" s="37"/>
    </row>
    <row r="16" spans="1:12" ht="18" customHeight="1">
      <c r="A16" s="172">
        <v>2</v>
      </c>
      <c r="B16" s="175" t="s">
        <v>77</v>
      </c>
      <c r="C16" s="109">
        <v>224</v>
      </c>
      <c r="D16" s="96">
        <v>236</v>
      </c>
      <c r="E16" s="6">
        <v>203</v>
      </c>
      <c r="F16" s="60">
        <v>208</v>
      </c>
      <c r="G16" s="136">
        <f t="shared" si="0"/>
        <v>871</v>
      </c>
      <c r="H16" s="140">
        <f t="shared" si="1"/>
        <v>217.75</v>
      </c>
      <c r="I16" s="142"/>
      <c r="J16" s="130">
        <f t="shared" si="2"/>
        <v>871</v>
      </c>
      <c r="K16" s="125">
        <f aca="true" t="shared" si="3" ref="K16:K25">SUM(J16,-J15)</f>
        <v>-44</v>
      </c>
      <c r="L16" s="35">
        <f aca="true" t="shared" si="4" ref="L16:L25">SUM(J16,-$J$15)</f>
        <v>-44</v>
      </c>
    </row>
    <row r="17" spans="1:13" ht="18" customHeight="1">
      <c r="A17" s="172">
        <v>3</v>
      </c>
      <c r="B17" s="175" t="s">
        <v>75</v>
      </c>
      <c r="C17" s="108">
        <v>199</v>
      </c>
      <c r="D17" s="9">
        <v>208</v>
      </c>
      <c r="E17" s="15">
        <v>189</v>
      </c>
      <c r="F17" s="107">
        <v>257</v>
      </c>
      <c r="G17" s="15">
        <f t="shared" si="0"/>
        <v>853</v>
      </c>
      <c r="H17" s="139">
        <f t="shared" si="1"/>
        <v>213.25</v>
      </c>
      <c r="I17" s="142"/>
      <c r="J17" s="130">
        <f t="shared" si="2"/>
        <v>853</v>
      </c>
      <c r="K17" s="125">
        <f t="shared" si="3"/>
        <v>-18</v>
      </c>
      <c r="L17" s="35">
        <f t="shared" si="4"/>
        <v>-62</v>
      </c>
      <c r="M17" s="85"/>
    </row>
    <row r="18" spans="1:12" ht="18" customHeight="1" thickBot="1">
      <c r="A18" s="173">
        <v>4</v>
      </c>
      <c r="B18" s="177" t="s">
        <v>83</v>
      </c>
      <c r="C18" s="122">
        <v>238</v>
      </c>
      <c r="D18" s="83">
        <v>192</v>
      </c>
      <c r="E18" s="94">
        <v>215</v>
      </c>
      <c r="F18" s="73">
        <v>172</v>
      </c>
      <c r="G18" s="145">
        <f t="shared" si="0"/>
        <v>817</v>
      </c>
      <c r="H18" s="147">
        <f t="shared" si="1"/>
        <v>204.25</v>
      </c>
      <c r="I18" s="137">
        <v>4</v>
      </c>
      <c r="J18" s="205">
        <f t="shared" si="2"/>
        <v>833</v>
      </c>
      <c r="K18" s="126">
        <f t="shared" si="3"/>
        <v>-20</v>
      </c>
      <c r="L18" s="40">
        <f t="shared" si="4"/>
        <v>-82</v>
      </c>
    </row>
    <row r="19" spans="1:12" ht="18" customHeight="1">
      <c r="A19" s="171">
        <v>5</v>
      </c>
      <c r="B19" s="174" t="s">
        <v>85</v>
      </c>
      <c r="C19" s="121">
        <v>193</v>
      </c>
      <c r="D19" s="16">
        <v>224</v>
      </c>
      <c r="E19" s="36">
        <v>191</v>
      </c>
      <c r="F19" s="114">
        <v>192</v>
      </c>
      <c r="G19" s="135">
        <f t="shared" si="0"/>
        <v>800</v>
      </c>
      <c r="H19" s="138">
        <f t="shared" si="1"/>
        <v>200</v>
      </c>
      <c r="I19" s="141">
        <v>4</v>
      </c>
      <c r="J19" s="130">
        <f t="shared" si="2"/>
        <v>816</v>
      </c>
      <c r="K19" s="133">
        <f t="shared" si="3"/>
        <v>-17</v>
      </c>
      <c r="L19" s="115">
        <f t="shared" si="4"/>
        <v>-99</v>
      </c>
    </row>
    <row r="20" spans="1:12" ht="18" customHeight="1">
      <c r="A20" s="172">
        <v>6</v>
      </c>
      <c r="B20" s="175" t="s">
        <v>81</v>
      </c>
      <c r="C20" s="106">
        <v>234</v>
      </c>
      <c r="D20" s="12">
        <v>192</v>
      </c>
      <c r="E20" s="13">
        <v>186</v>
      </c>
      <c r="F20" s="210">
        <v>195</v>
      </c>
      <c r="G20" s="15">
        <f t="shared" si="0"/>
        <v>807</v>
      </c>
      <c r="H20" s="139">
        <f t="shared" si="1"/>
        <v>201.75</v>
      </c>
      <c r="I20" s="136"/>
      <c r="J20" s="130">
        <f t="shared" si="2"/>
        <v>807</v>
      </c>
      <c r="K20" s="125">
        <f t="shared" si="3"/>
        <v>-9</v>
      </c>
      <c r="L20" s="35">
        <f t="shared" si="4"/>
        <v>-108</v>
      </c>
    </row>
    <row r="21" spans="1:12" ht="18" customHeight="1">
      <c r="A21" s="172">
        <v>7</v>
      </c>
      <c r="B21" s="175" t="s">
        <v>84</v>
      </c>
      <c r="C21" s="106">
        <v>175</v>
      </c>
      <c r="D21" s="12">
        <v>173</v>
      </c>
      <c r="E21" s="13">
        <v>247</v>
      </c>
      <c r="F21" s="210">
        <v>197</v>
      </c>
      <c r="G21" s="15">
        <f t="shared" si="0"/>
        <v>792</v>
      </c>
      <c r="H21" s="139">
        <f t="shared" si="1"/>
        <v>198</v>
      </c>
      <c r="I21" s="136"/>
      <c r="J21" s="130">
        <f t="shared" si="2"/>
        <v>792</v>
      </c>
      <c r="K21" s="125">
        <f t="shared" si="3"/>
        <v>-15</v>
      </c>
      <c r="L21" s="35">
        <f t="shared" si="4"/>
        <v>-123</v>
      </c>
    </row>
    <row r="22" spans="1:12" ht="18" customHeight="1">
      <c r="A22" s="172">
        <v>8</v>
      </c>
      <c r="B22" s="175" t="s">
        <v>80</v>
      </c>
      <c r="C22" s="106">
        <v>157</v>
      </c>
      <c r="D22" s="9">
        <v>191</v>
      </c>
      <c r="E22" s="12">
        <v>180</v>
      </c>
      <c r="F22" s="211">
        <v>187</v>
      </c>
      <c r="G22" s="15">
        <f t="shared" si="0"/>
        <v>715</v>
      </c>
      <c r="H22" s="139">
        <f t="shared" si="1"/>
        <v>178.75</v>
      </c>
      <c r="I22" s="136">
        <v>8</v>
      </c>
      <c r="J22" s="130">
        <f t="shared" si="2"/>
        <v>747</v>
      </c>
      <c r="K22" s="125">
        <f t="shared" si="3"/>
        <v>-45</v>
      </c>
      <c r="L22" s="35">
        <f t="shared" si="4"/>
        <v>-168</v>
      </c>
    </row>
    <row r="23" spans="1:12" ht="18" customHeight="1">
      <c r="A23" s="172">
        <v>9</v>
      </c>
      <c r="B23" s="175" t="s">
        <v>76</v>
      </c>
      <c r="C23" s="111">
        <v>158</v>
      </c>
      <c r="D23" s="9">
        <v>155</v>
      </c>
      <c r="E23" s="9">
        <v>188</v>
      </c>
      <c r="F23" s="107">
        <v>194</v>
      </c>
      <c r="G23" s="15">
        <f t="shared" si="0"/>
        <v>695</v>
      </c>
      <c r="H23" s="139">
        <f t="shared" si="1"/>
        <v>173.75</v>
      </c>
      <c r="I23" s="136"/>
      <c r="J23" s="130">
        <f t="shared" si="2"/>
        <v>695</v>
      </c>
      <c r="K23" s="125">
        <f t="shared" si="3"/>
        <v>-52</v>
      </c>
      <c r="L23" s="35">
        <f t="shared" si="4"/>
        <v>-220</v>
      </c>
    </row>
    <row r="24" spans="1:12" ht="18" customHeight="1">
      <c r="A24" s="172">
        <v>10</v>
      </c>
      <c r="B24" s="175" t="s">
        <v>82</v>
      </c>
      <c r="C24" s="111">
        <v>149</v>
      </c>
      <c r="D24" s="9">
        <v>153</v>
      </c>
      <c r="E24" s="9">
        <v>195</v>
      </c>
      <c r="F24" s="107">
        <v>167</v>
      </c>
      <c r="G24" s="15">
        <f t="shared" si="0"/>
        <v>664</v>
      </c>
      <c r="H24" s="139">
        <f t="shared" si="1"/>
        <v>166</v>
      </c>
      <c r="I24" s="142"/>
      <c r="J24" s="130">
        <f t="shared" si="2"/>
        <v>664</v>
      </c>
      <c r="K24" s="125">
        <f t="shared" si="3"/>
        <v>-31</v>
      </c>
      <c r="L24" s="35">
        <f t="shared" si="4"/>
        <v>-251</v>
      </c>
    </row>
    <row r="25" spans="1:12" ht="18" customHeight="1" thickBot="1">
      <c r="A25" s="173">
        <v>11</v>
      </c>
      <c r="B25" s="177" t="s">
        <v>79</v>
      </c>
      <c r="C25" s="122">
        <v>191</v>
      </c>
      <c r="D25" s="39">
        <v>160</v>
      </c>
      <c r="E25" s="39">
        <v>148</v>
      </c>
      <c r="F25" s="73">
        <v>129</v>
      </c>
      <c r="G25" s="145">
        <f t="shared" si="0"/>
        <v>628</v>
      </c>
      <c r="H25" s="147">
        <f t="shared" si="1"/>
        <v>157</v>
      </c>
      <c r="I25" s="137"/>
      <c r="J25" s="205">
        <f t="shared" si="2"/>
        <v>628</v>
      </c>
      <c r="K25" s="126">
        <f t="shared" si="3"/>
        <v>-36</v>
      </c>
      <c r="L25" s="40">
        <f t="shared" si="4"/>
        <v>-287</v>
      </c>
    </row>
    <row r="26" spans="2:12" ht="12.7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 ht="15.75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86"/>
    </row>
    <row r="29" spans="2:12" ht="12.75"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</row>
    <row r="31" spans="2:12" ht="12.75"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</row>
    <row r="32" spans="2:12" ht="12.75"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</row>
    <row r="33" spans="2:12" ht="12.75"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</row>
  </sheetData>
  <sheetProtection/>
  <mergeCells count="11">
    <mergeCell ref="B27:K27"/>
    <mergeCell ref="B29:L29"/>
    <mergeCell ref="B31:L31"/>
    <mergeCell ref="B32:L32"/>
    <mergeCell ref="B33:L33"/>
    <mergeCell ref="A2:L2"/>
    <mergeCell ref="A3:L3"/>
    <mergeCell ref="A5:L5"/>
    <mergeCell ref="A7:L7"/>
    <mergeCell ref="A8:L8"/>
    <mergeCell ref="A10:L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4">
      <selection activeCell="E51" sqref="E51"/>
    </sheetView>
  </sheetViews>
  <sheetFormatPr defaultColWidth="9.00390625" defaultRowHeight="12.75"/>
  <cols>
    <col min="1" max="1" width="2.875" style="1" customWidth="1"/>
    <col min="2" max="2" width="19.375" style="1" customWidth="1"/>
    <col min="3" max="3" width="6.375" style="1" customWidth="1"/>
    <col min="4" max="5" width="6.25390625" style="1" customWidth="1"/>
    <col min="6" max="6" width="6.125" style="1" customWidth="1"/>
    <col min="7" max="7" width="6.00390625" style="1" customWidth="1"/>
    <col min="8" max="8" width="6.125" style="1" customWidth="1"/>
    <col min="9" max="9" width="6.75390625" style="1" customWidth="1"/>
    <col min="10" max="10" width="8.625" style="1" customWidth="1"/>
    <col min="11" max="11" width="5.125" style="1" customWidth="1"/>
    <col min="12" max="12" width="8.00390625" style="1" customWidth="1"/>
    <col min="13" max="13" width="4.625" style="1" customWidth="1"/>
    <col min="14" max="14" width="5.00390625" style="0" customWidth="1"/>
  </cols>
  <sheetData>
    <row r="1" spans="9:10" ht="12.75">
      <c r="I1"/>
      <c r="J1"/>
    </row>
    <row r="2" spans="1:14" ht="20.25">
      <c r="A2" s="228" t="s">
        <v>15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27.75">
      <c r="A3" s="229" t="s">
        <v>38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3:10" ht="12.75">
      <c r="C4"/>
      <c r="D4"/>
      <c r="E4"/>
      <c r="F4"/>
      <c r="G4"/>
      <c r="H4"/>
      <c r="I4"/>
      <c r="J4"/>
    </row>
    <row r="5" spans="1:14" ht="15.75">
      <c r="A5" s="230" t="s">
        <v>39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3:10" ht="12.75">
      <c r="C6"/>
      <c r="D6"/>
      <c r="E6"/>
      <c r="F6"/>
      <c r="G6"/>
      <c r="H6"/>
      <c r="I6"/>
      <c r="J6"/>
    </row>
    <row r="7" spans="1:14" ht="16.5">
      <c r="A7" s="231" t="s">
        <v>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ht="18">
      <c r="A8" s="233" t="s">
        <v>13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</row>
    <row r="9" spans="9:12" ht="12.75">
      <c r="I9"/>
      <c r="J9"/>
      <c r="K9"/>
      <c r="L9"/>
    </row>
    <row r="10" spans="1:14" ht="18">
      <c r="A10" s="234" t="s">
        <v>74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9:12" ht="12.75">
      <c r="I11"/>
      <c r="J11"/>
      <c r="K11"/>
      <c r="L11"/>
    </row>
    <row r="12" spans="4:10" ht="15">
      <c r="D12" s="4" t="s">
        <v>10</v>
      </c>
      <c r="F12" s="3">
        <v>6</v>
      </c>
      <c r="I12" s="26" t="s">
        <v>41</v>
      </c>
      <c r="J12" s="3"/>
    </row>
    <row r="13" ht="13.5" thickBot="1"/>
    <row r="14" spans="1:14" ht="15" customHeight="1" thickBot="1">
      <c r="A14" s="87" t="s">
        <v>2</v>
      </c>
      <c r="B14" s="46" t="s">
        <v>22</v>
      </c>
      <c r="C14" s="17" t="s">
        <v>3</v>
      </c>
      <c r="D14" s="18" t="s">
        <v>4</v>
      </c>
      <c r="E14" s="18" t="s">
        <v>5</v>
      </c>
      <c r="F14" s="18" t="s">
        <v>6</v>
      </c>
      <c r="G14" s="18" t="s">
        <v>7</v>
      </c>
      <c r="H14" s="104" t="s">
        <v>8</v>
      </c>
      <c r="I14" s="134" t="s">
        <v>0</v>
      </c>
      <c r="J14" s="46" t="s">
        <v>1</v>
      </c>
      <c r="K14" s="134" t="s">
        <v>12</v>
      </c>
      <c r="L14" s="127" t="s">
        <v>11</v>
      </c>
      <c r="M14" s="123"/>
      <c r="N14" s="38"/>
    </row>
    <row r="15" spans="1:14" ht="15" customHeight="1">
      <c r="A15" s="202">
        <v>1</v>
      </c>
      <c r="B15" s="183" t="s">
        <v>49</v>
      </c>
      <c r="C15" s="112">
        <v>277</v>
      </c>
      <c r="D15" s="97">
        <v>235</v>
      </c>
      <c r="E15" s="98">
        <v>235</v>
      </c>
      <c r="F15" s="99">
        <v>233</v>
      </c>
      <c r="G15" s="100">
        <v>269</v>
      </c>
      <c r="H15" s="113">
        <v>219</v>
      </c>
      <c r="I15" s="162">
        <f aca="true" t="shared" si="0" ref="I15:I46">SUM(C15:H15)</f>
        <v>1468</v>
      </c>
      <c r="J15" s="163">
        <f aca="true" t="shared" si="1" ref="J15:J46">(I15)/$F$12</f>
        <v>244.66666666666666</v>
      </c>
      <c r="K15" s="164"/>
      <c r="L15" s="165">
        <f aca="true" t="shared" si="2" ref="L15:L46">SUM(I15,K15*$F$12)</f>
        <v>1468</v>
      </c>
      <c r="M15" s="203"/>
      <c r="N15" s="92"/>
    </row>
    <row r="16" spans="1:14" ht="15" customHeight="1">
      <c r="A16" s="181">
        <v>2</v>
      </c>
      <c r="B16" s="184" t="s">
        <v>59</v>
      </c>
      <c r="C16" s="157">
        <v>223</v>
      </c>
      <c r="D16" s="119">
        <v>212</v>
      </c>
      <c r="E16" s="152">
        <v>226</v>
      </c>
      <c r="F16" s="119">
        <v>221</v>
      </c>
      <c r="G16" s="119">
        <v>255</v>
      </c>
      <c r="H16" s="120">
        <v>223</v>
      </c>
      <c r="I16" s="152">
        <f t="shared" si="0"/>
        <v>1360</v>
      </c>
      <c r="J16" s="154">
        <f t="shared" si="1"/>
        <v>226.66666666666666</v>
      </c>
      <c r="K16" s="153"/>
      <c r="L16" s="128">
        <f t="shared" si="2"/>
        <v>1360</v>
      </c>
      <c r="M16" s="125">
        <f>SUM(L16,-L15)</f>
        <v>-108</v>
      </c>
      <c r="N16" s="35">
        <f>SUM(L16,-$L$15)</f>
        <v>-108</v>
      </c>
    </row>
    <row r="17" spans="1:14" ht="15" customHeight="1">
      <c r="A17" s="180">
        <v>3</v>
      </c>
      <c r="B17" s="176" t="s">
        <v>67</v>
      </c>
      <c r="C17" s="109">
        <v>215</v>
      </c>
      <c r="D17" s="2">
        <v>257</v>
      </c>
      <c r="E17" s="6">
        <v>254</v>
      </c>
      <c r="F17" s="2">
        <v>226</v>
      </c>
      <c r="G17" s="5">
        <v>215</v>
      </c>
      <c r="H17" s="110">
        <v>175</v>
      </c>
      <c r="I17" s="136">
        <f t="shared" si="0"/>
        <v>1342</v>
      </c>
      <c r="J17" s="140">
        <f t="shared" si="1"/>
        <v>223.66666666666666</v>
      </c>
      <c r="K17" s="84"/>
      <c r="L17" s="151">
        <f t="shared" si="2"/>
        <v>1342</v>
      </c>
      <c r="M17" s="125">
        <f aca="true" t="shared" si="3" ref="M17:M46">SUM(L17,-L16)</f>
        <v>-18</v>
      </c>
      <c r="N17" s="35">
        <f>SUM(L17,-$L$15)</f>
        <v>-126</v>
      </c>
    </row>
    <row r="18" spans="1:14" ht="15" customHeight="1">
      <c r="A18" s="181">
        <v>4</v>
      </c>
      <c r="B18" s="175" t="s">
        <v>63</v>
      </c>
      <c r="C18" s="111">
        <v>234</v>
      </c>
      <c r="D18" s="9">
        <v>206</v>
      </c>
      <c r="E18" s="9">
        <v>208</v>
      </c>
      <c r="F18" s="16">
        <v>194</v>
      </c>
      <c r="G18" s="191">
        <v>288</v>
      </c>
      <c r="H18" s="114">
        <v>194</v>
      </c>
      <c r="I18" s="15">
        <f t="shared" si="0"/>
        <v>1324</v>
      </c>
      <c r="J18" s="139">
        <f t="shared" si="1"/>
        <v>220.66666666666666</v>
      </c>
      <c r="K18" s="136"/>
      <c r="L18" s="151">
        <f t="shared" si="2"/>
        <v>1324</v>
      </c>
      <c r="M18" s="125">
        <f t="shared" si="3"/>
        <v>-18</v>
      </c>
      <c r="N18" s="35">
        <f aca="true" t="shared" si="4" ref="N18:N46">SUM(L18,-$L$15)</f>
        <v>-144</v>
      </c>
    </row>
    <row r="19" spans="1:14" ht="15" customHeight="1">
      <c r="A19" s="180">
        <v>5</v>
      </c>
      <c r="B19" s="184" t="s">
        <v>50</v>
      </c>
      <c r="C19" s="117">
        <v>209</v>
      </c>
      <c r="D19" s="119">
        <v>275</v>
      </c>
      <c r="E19" s="119">
        <v>229</v>
      </c>
      <c r="F19" s="119">
        <v>244</v>
      </c>
      <c r="G19" s="119">
        <v>182</v>
      </c>
      <c r="H19" s="120">
        <v>184</v>
      </c>
      <c r="I19" s="152">
        <f t="shared" si="0"/>
        <v>1323</v>
      </c>
      <c r="J19" s="154">
        <f t="shared" si="1"/>
        <v>220.5</v>
      </c>
      <c r="K19" s="155"/>
      <c r="L19" s="128">
        <f t="shared" si="2"/>
        <v>1323</v>
      </c>
      <c r="M19" s="125">
        <f t="shared" si="3"/>
        <v>-1</v>
      </c>
      <c r="N19" s="35">
        <f t="shared" si="4"/>
        <v>-145</v>
      </c>
    </row>
    <row r="20" spans="1:14" ht="15" customHeight="1">
      <c r="A20" s="181">
        <v>6</v>
      </c>
      <c r="B20" s="175" t="s">
        <v>56</v>
      </c>
      <c r="C20" s="111">
        <v>202</v>
      </c>
      <c r="D20" s="9">
        <v>226</v>
      </c>
      <c r="E20" s="9">
        <v>206</v>
      </c>
      <c r="F20" s="9">
        <v>202</v>
      </c>
      <c r="G20" s="9">
        <v>266</v>
      </c>
      <c r="H20" s="107">
        <v>214</v>
      </c>
      <c r="I20" s="15">
        <f t="shared" si="0"/>
        <v>1316</v>
      </c>
      <c r="J20" s="139">
        <f t="shared" si="1"/>
        <v>219.33333333333334</v>
      </c>
      <c r="K20" s="136"/>
      <c r="L20" s="129">
        <f t="shared" si="2"/>
        <v>1316</v>
      </c>
      <c r="M20" s="125">
        <f t="shared" si="3"/>
        <v>-7</v>
      </c>
      <c r="N20" s="35">
        <f>SUM(L20,-$L$15)</f>
        <v>-152</v>
      </c>
    </row>
    <row r="21" spans="1:14" ht="15" customHeight="1">
      <c r="A21" s="180">
        <v>7</v>
      </c>
      <c r="B21" s="175" t="s">
        <v>69</v>
      </c>
      <c r="C21" s="109">
        <v>224</v>
      </c>
      <c r="D21" s="2">
        <v>216</v>
      </c>
      <c r="E21" s="6">
        <v>227</v>
      </c>
      <c r="F21" s="2">
        <v>235</v>
      </c>
      <c r="G21" s="2">
        <v>205</v>
      </c>
      <c r="H21" s="60">
        <v>189</v>
      </c>
      <c r="I21" s="136">
        <f t="shared" si="0"/>
        <v>1296</v>
      </c>
      <c r="J21" s="140">
        <f t="shared" si="1"/>
        <v>216</v>
      </c>
      <c r="K21" s="142"/>
      <c r="L21" s="151">
        <f t="shared" si="2"/>
        <v>1296</v>
      </c>
      <c r="M21" s="125">
        <f t="shared" si="3"/>
        <v>-20</v>
      </c>
      <c r="N21" s="35">
        <f t="shared" si="4"/>
        <v>-172</v>
      </c>
    </row>
    <row r="22" spans="1:14" ht="15" customHeight="1">
      <c r="A22" s="181">
        <v>8</v>
      </c>
      <c r="B22" s="175" t="s">
        <v>64</v>
      </c>
      <c r="C22" s="106">
        <v>228</v>
      </c>
      <c r="D22" s="9">
        <v>212</v>
      </c>
      <c r="E22" s="13">
        <v>221</v>
      </c>
      <c r="F22" s="12">
        <v>225</v>
      </c>
      <c r="G22" s="9">
        <v>206</v>
      </c>
      <c r="H22" s="107">
        <v>202</v>
      </c>
      <c r="I22" s="15">
        <f t="shared" si="0"/>
        <v>1294</v>
      </c>
      <c r="J22" s="139">
        <f t="shared" si="1"/>
        <v>215.66666666666666</v>
      </c>
      <c r="K22" s="136"/>
      <c r="L22" s="129">
        <f t="shared" si="2"/>
        <v>1294</v>
      </c>
      <c r="M22" s="125">
        <f t="shared" si="3"/>
        <v>-2</v>
      </c>
      <c r="N22" s="35">
        <f t="shared" si="4"/>
        <v>-174</v>
      </c>
    </row>
    <row r="23" spans="1:14" ht="15" customHeight="1">
      <c r="A23" s="180">
        <v>9</v>
      </c>
      <c r="B23" s="174" t="s">
        <v>51</v>
      </c>
      <c r="C23" s="121">
        <v>211</v>
      </c>
      <c r="D23" s="16">
        <v>189</v>
      </c>
      <c r="E23" s="204">
        <v>234</v>
      </c>
      <c r="F23" s="16">
        <v>222</v>
      </c>
      <c r="G23" s="16">
        <v>182</v>
      </c>
      <c r="H23" s="114">
        <v>190</v>
      </c>
      <c r="I23" s="135">
        <f t="shared" si="0"/>
        <v>1228</v>
      </c>
      <c r="J23" s="138">
        <f t="shared" si="1"/>
        <v>204.66666666666666</v>
      </c>
      <c r="K23" s="144">
        <v>8</v>
      </c>
      <c r="L23" s="130">
        <f t="shared" si="2"/>
        <v>1276</v>
      </c>
      <c r="M23" s="125">
        <f t="shared" si="3"/>
        <v>-18</v>
      </c>
      <c r="N23" s="115">
        <f t="shared" si="4"/>
        <v>-192</v>
      </c>
    </row>
    <row r="24" spans="1:14" ht="15" customHeight="1">
      <c r="A24" s="181">
        <v>10</v>
      </c>
      <c r="B24" s="175" t="s">
        <v>58</v>
      </c>
      <c r="C24" s="106">
        <v>246</v>
      </c>
      <c r="D24" s="12">
        <v>204</v>
      </c>
      <c r="E24" s="13">
        <v>184</v>
      </c>
      <c r="F24" s="12">
        <v>201</v>
      </c>
      <c r="G24" s="9">
        <v>212</v>
      </c>
      <c r="H24" s="107">
        <v>226</v>
      </c>
      <c r="I24" s="15">
        <f t="shared" si="0"/>
        <v>1273</v>
      </c>
      <c r="J24" s="139">
        <f t="shared" si="1"/>
        <v>212.16666666666666</v>
      </c>
      <c r="K24" s="136"/>
      <c r="L24" s="132">
        <f t="shared" si="2"/>
        <v>1273</v>
      </c>
      <c r="M24" s="125">
        <f t="shared" si="3"/>
        <v>-3</v>
      </c>
      <c r="N24" s="35">
        <f t="shared" si="4"/>
        <v>-195</v>
      </c>
    </row>
    <row r="25" spans="1:14" ht="15" customHeight="1">
      <c r="A25" s="180">
        <v>11</v>
      </c>
      <c r="B25" s="184" t="s">
        <v>73</v>
      </c>
      <c r="C25" s="117">
        <v>166</v>
      </c>
      <c r="D25" s="119">
        <v>214</v>
      </c>
      <c r="E25" s="118">
        <v>201</v>
      </c>
      <c r="F25" s="119">
        <v>210</v>
      </c>
      <c r="G25" s="119">
        <v>194</v>
      </c>
      <c r="H25" s="193">
        <v>238</v>
      </c>
      <c r="I25" s="152">
        <f t="shared" si="0"/>
        <v>1223</v>
      </c>
      <c r="J25" s="154">
        <f t="shared" si="1"/>
        <v>203.83333333333334</v>
      </c>
      <c r="K25" s="153">
        <v>8</v>
      </c>
      <c r="L25" s="188">
        <f t="shared" si="2"/>
        <v>1271</v>
      </c>
      <c r="M25" s="125">
        <f t="shared" si="3"/>
        <v>-2</v>
      </c>
      <c r="N25" s="35">
        <f t="shared" si="4"/>
        <v>-197</v>
      </c>
    </row>
    <row r="26" spans="1:14" ht="15" customHeight="1">
      <c r="A26" s="181">
        <v>12</v>
      </c>
      <c r="B26" s="174" t="s">
        <v>61</v>
      </c>
      <c r="C26" s="161">
        <v>214</v>
      </c>
      <c r="D26" s="16">
        <v>216</v>
      </c>
      <c r="E26" s="135">
        <v>236</v>
      </c>
      <c r="F26" s="16">
        <v>179</v>
      </c>
      <c r="G26" s="16">
        <v>205</v>
      </c>
      <c r="H26" s="114">
        <v>208</v>
      </c>
      <c r="I26" s="135">
        <f t="shared" si="0"/>
        <v>1258</v>
      </c>
      <c r="J26" s="138">
        <f t="shared" si="1"/>
        <v>209.66666666666666</v>
      </c>
      <c r="K26" s="144"/>
      <c r="L26" s="130">
        <f t="shared" si="2"/>
        <v>1258</v>
      </c>
      <c r="M26" s="125">
        <f t="shared" si="3"/>
        <v>-13</v>
      </c>
      <c r="N26" s="35">
        <f aca="true" t="shared" si="5" ref="N26:N31">SUM(L26,-$L$15)</f>
        <v>-210</v>
      </c>
    </row>
    <row r="27" spans="1:14" ht="15" customHeight="1" thickBot="1">
      <c r="A27" s="182">
        <v>13</v>
      </c>
      <c r="B27" s="194" t="s">
        <v>48</v>
      </c>
      <c r="C27" s="195">
        <v>183</v>
      </c>
      <c r="D27" s="197">
        <v>233</v>
      </c>
      <c r="E27" s="196">
        <v>224</v>
      </c>
      <c r="F27" s="197">
        <v>216</v>
      </c>
      <c r="G27" s="206">
        <v>208</v>
      </c>
      <c r="H27" s="198">
        <v>171</v>
      </c>
      <c r="I27" s="199">
        <f t="shared" si="0"/>
        <v>1235</v>
      </c>
      <c r="J27" s="200">
        <f t="shared" si="1"/>
        <v>205.83333333333334</v>
      </c>
      <c r="K27" s="199"/>
      <c r="L27" s="201">
        <f t="shared" si="2"/>
        <v>1235</v>
      </c>
      <c r="M27" s="126">
        <f t="shared" si="3"/>
        <v>-23</v>
      </c>
      <c r="N27" s="40">
        <f t="shared" si="5"/>
        <v>-233</v>
      </c>
    </row>
    <row r="28" spans="1:14" ht="15" customHeight="1">
      <c r="A28" s="202">
        <v>14</v>
      </c>
      <c r="B28" s="186" t="s">
        <v>45</v>
      </c>
      <c r="C28" s="149">
        <v>199</v>
      </c>
      <c r="D28" s="90">
        <v>205</v>
      </c>
      <c r="E28" s="91">
        <v>204</v>
      </c>
      <c r="F28" s="90">
        <v>212</v>
      </c>
      <c r="G28" s="90">
        <v>210</v>
      </c>
      <c r="H28" s="207">
        <v>215</v>
      </c>
      <c r="I28" s="158">
        <f t="shared" si="0"/>
        <v>1245</v>
      </c>
      <c r="J28" s="160">
        <f t="shared" si="1"/>
        <v>207.5</v>
      </c>
      <c r="K28" s="159"/>
      <c r="L28" s="150">
        <f t="shared" si="2"/>
        <v>1245</v>
      </c>
      <c r="M28" s="208">
        <f t="shared" si="3"/>
        <v>10</v>
      </c>
      <c r="N28" s="209">
        <f t="shared" si="5"/>
        <v>-223</v>
      </c>
    </row>
    <row r="29" spans="1:14" ht="15" customHeight="1">
      <c r="A29" s="180">
        <v>14</v>
      </c>
      <c r="B29" s="174" t="s">
        <v>42</v>
      </c>
      <c r="C29" s="105">
        <v>196</v>
      </c>
      <c r="D29" s="93">
        <v>189</v>
      </c>
      <c r="E29" s="101">
        <v>204</v>
      </c>
      <c r="F29" s="93">
        <v>238</v>
      </c>
      <c r="G29" s="93">
        <v>210</v>
      </c>
      <c r="H29" s="57">
        <v>204</v>
      </c>
      <c r="I29" s="144">
        <f t="shared" si="0"/>
        <v>1241</v>
      </c>
      <c r="J29" s="146">
        <f t="shared" si="1"/>
        <v>206.83333333333334</v>
      </c>
      <c r="K29" s="141"/>
      <c r="L29" s="132">
        <f t="shared" si="2"/>
        <v>1241</v>
      </c>
      <c r="M29" s="133">
        <f t="shared" si="3"/>
        <v>-4</v>
      </c>
      <c r="N29" s="115">
        <f t="shared" si="5"/>
        <v>-227</v>
      </c>
    </row>
    <row r="30" spans="1:14" ht="15" customHeight="1">
      <c r="A30" s="180">
        <v>15</v>
      </c>
      <c r="B30" s="175" t="s">
        <v>54</v>
      </c>
      <c r="C30" s="111">
        <v>214</v>
      </c>
      <c r="D30" s="9">
        <v>208</v>
      </c>
      <c r="E30" s="9">
        <v>203</v>
      </c>
      <c r="F30" s="9">
        <v>170</v>
      </c>
      <c r="G30" s="9">
        <v>191</v>
      </c>
      <c r="H30" s="107">
        <v>203</v>
      </c>
      <c r="I30" s="15">
        <f t="shared" si="0"/>
        <v>1189</v>
      </c>
      <c r="J30" s="139">
        <f t="shared" si="1"/>
        <v>198.16666666666666</v>
      </c>
      <c r="K30" s="142">
        <v>8</v>
      </c>
      <c r="L30" s="151">
        <f t="shared" si="2"/>
        <v>1237</v>
      </c>
      <c r="M30" s="125">
        <f t="shared" si="3"/>
        <v>-4</v>
      </c>
      <c r="N30" s="35">
        <f t="shared" si="5"/>
        <v>-231</v>
      </c>
    </row>
    <row r="31" spans="1:14" ht="15" customHeight="1">
      <c r="A31" s="180">
        <v>17</v>
      </c>
      <c r="B31" s="184" t="s">
        <v>57</v>
      </c>
      <c r="C31" s="117">
        <v>215</v>
      </c>
      <c r="D31" s="119">
        <v>203</v>
      </c>
      <c r="E31" s="118">
        <v>195</v>
      </c>
      <c r="F31" s="119">
        <v>200</v>
      </c>
      <c r="G31" s="119">
        <v>220</v>
      </c>
      <c r="H31" s="120">
        <v>175</v>
      </c>
      <c r="I31" s="152">
        <f t="shared" si="0"/>
        <v>1208</v>
      </c>
      <c r="J31" s="154">
        <f t="shared" si="1"/>
        <v>201.33333333333334</v>
      </c>
      <c r="K31" s="155"/>
      <c r="L31" s="156">
        <f t="shared" si="2"/>
        <v>1208</v>
      </c>
      <c r="M31" s="125">
        <f t="shared" si="3"/>
        <v>-29</v>
      </c>
      <c r="N31" s="35">
        <f t="shared" si="5"/>
        <v>-260</v>
      </c>
    </row>
    <row r="32" spans="1:14" ht="15" customHeight="1">
      <c r="A32" s="181">
        <v>18</v>
      </c>
      <c r="B32" s="175" t="s">
        <v>65</v>
      </c>
      <c r="C32" s="106">
        <v>198</v>
      </c>
      <c r="D32" s="16">
        <v>198</v>
      </c>
      <c r="E32" s="13">
        <v>217</v>
      </c>
      <c r="F32" s="12">
        <v>172</v>
      </c>
      <c r="G32" s="9">
        <v>176</v>
      </c>
      <c r="H32" s="107">
        <v>174</v>
      </c>
      <c r="I32" s="15">
        <f t="shared" si="0"/>
        <v>1135</v>
      </c>
      <c r="J32" s="139">
        <f t="shared" si="1"/>
        <v>189.16666666666666</v>
      </c>
      <c r="K32" s="136">
        <v>8</v>
      </c>
      <c r="L32" s="132">
        <f t="shared" si="2"/>
        <v>1183</v>
      </c>
      <c r="M32" s="125">
        <f t="shared" si="3"/>
        <v>-25</v>
      </c>
      <c r="N32" s="35">
        <f t="shared" si="4"/>
        <v>-285</v>
      </c>
    </row>
    <row r="33" spans="1:14" ht="15" customHeight="1">
      <c r="A33" s="180">
        <v>19</v>
      </c>
      <c r="B33" s="175" t="s">
        <v>60</v>
      </c>
      <c r="C33" s="106">
        <v>186</v>
      </c>
      <c r="D33" s="12">
        <v>202</v>
      </c>
      <c r="E33" s="13">
        <v>225</v>
      </c>
      <c r="F33" s="12">
        <v>191</v>
      </c>
      <c r="G33" s="9">
        <v>159</v>
      </c>
      <c r="H33" s="107">
        <v>200</v>
      </c>
      <c r="I33" s="15">
        <f t="shared" si="0"/>
        <v>1163</v>
      </c>
      <c r="J33" s="139">
        <f t="shared" si="1"/>
        <v>193.83333333333334</v>
      </c>
      <c r="K33" s="136"/>
      <c r="L33" s="130">
        <f t="shared" si="2"/>
        <v>1163</v>
      </c>
      <c r="M33" s="125">
        <f t="shared" si="3"/>
        <v>-20</v>
      </c>
      <c r="N33" s="35">
        <f t="shared" si="4"/>
        <v>-305</v>
      </c>
    </row>
    <row r="34" spans="1:14" ht="15" customHeight="1">
      <c r="A34" s="181">
        <v>20</v>
      </c>
      <c r="B34" s="175" t="s">
        <v>55</v>
      </c>
      <c r="C34" s="109">
        <v>186</v>
      </c>
      <c r="D34" s="2">
        <v>195</v>
      </c>
      <c r="E34" s="6">
        <v>200</v>
      </c>
      <c r="F34" s="2">
        <v>212</v>
      </c>
      <c r="G34" s="2">
        <v>164</v>
      </c>
      <c r="H34" s="60">
        <v>205</v>
      </c>
      <c r="I34" s="136">
        <f t="shared" si="0"/>
        <v>1162</v>
      </c>
      <c r="J34" s="140">
        <f t="shared" si="1"/>
        <v>193.66666666666666</v>
      </c>
      <c r="K34" s="142"/>
      <c r="L34" s="132">
        <f t="shared" si="2"/>
        <v>1162</v>
      </c>
      <c r="M34" s="125">
        <f t="shared" si="3"/>
        <v>-1</v>
      </c>
      <c r="N34" s="35">
        <f t="shared" si="4"/>
        <v>-306</v>
      </c>
    </row>
    <row r="35" spans="1:14" ht="15" customHeight="1">
      <c r="A35" s="180">
        <v>21</v>
      </c>
      <c r="B35" s="175" t="s">
        <v>53</v>
      </c>
      <c r="C35" s="111">
        <v>219</v>
      </c>
      <c r="D35" s="9">
        <v>190</v>
      </c>
      <c r="E35" s="9">
        <v>157</v>
      </c>
      <c r="F35" s="16">
        <v>170</v>
      </c>
      <c r="G35" s="16">
        <v>255</v>
      </c>
      <c r="H35" s="114">
        <v>165</v>
      </c>
      <c r="I35" s="15">
        <f t="shared" si="0"/>
        <v>1156</v>
      </c>
      <c r="J35" s="139">
        <f t="shared" si="1"/>
        <v>192.66666666666666</v>
      </c>
      <c r="K35" s="136"/>
      <c r="L35" s="130">
        <f t="shared" si="2"/>
        <v>1156</v>
      </c>
      <c r="M35" s="125">
        <f t="shared" si="3"/>
        <v>-6</v>
      </c>
      <c r="N35" s="35">
        <f t="shared" si="4"/>
        <v>-312</v>
      </c>
    </row>
    <row r="36" spans="1:14" ht="15" customHeight="1">
      <c r="A36" s="181">
        <v>22</v>
      </c>
      <c r="B36" s="184" t="s">
        <v>46</v>
      </c>
      <c r="C36" s="117">
        <v>174</v>
      </c>
      <c r="D36" s="119">
        <v>169</v>
      </c>
      <c r="E36" s="119">
        <v>166</v>
      </c>
      <c r="F36" s="119">
        <v>220</v>
      </c>
      <c r="G36" s="119">
        <v>243</v>
      </c>
      <c r="H36" s="120">
        <v>182</v>
      </c>
      <c r="I36" s="152">
        <f t="shared" si="0"/>
        <v>1154</v>
      </c>
      <c r="J36" s="154">
        <f t="shared" si="1"/>
        <v>192.33333333333334</v>
      </c>
      <c r="K36" s="153"/>
      <c r="L36" s="188">
        <f t="shared" si="2"/>
        <v>1154</v>
      </c>
      <c r="M36" s="125">
        <f t="shared" si="3"/>
        <v>-2</v>
      </c>
      <c r="N36" s="35">
        <f t="shared" si="4"/>
        <v>-314</v>
      </c>
    </row>
    <row r="37" spans="1:14" ht="15" customHeight="1">
      <c r="A37" s="180">
        <v>23</v>
      </c>
      <c r="B37" s="176" t="s">
        <v>52</v>
      </c>
      <c r="C37" s="109">
        <v>160</v>
      </c>
      <c r="D37" s="2">
        <v>176</v>
      </c>
      <c r="E37" s="2">
        <v>211</v>
      </c>
      <c r="F37" s="2">
        <v>212</v>
      </c>
      <c r="G37" s="2">
        <v>176</v>
      </c>
      <c r="H37" s="77">
        <v>170</v>
      </c>
      <c r="I37" s="136">
        <f t="shared" si="0"/>
        <v>1105</v>
      </c>
      <c r="J37" s="140">
        <f t="shared" si="1"/>
        <v>184.16666666666666</v>
      </c>
      <c r="K37" s="84">
        <v>8</v>
      </c>
      <c r="L37" s="130">
        <f t="shared" si="2"/>
        <v>1153</v>
      </c>
      <c r="M37" s="125">
        <f t="shared" si="3"/>
        <v>-1</v>
      </c>
      <c r="N37" s="35">
        <f t="shared" si="4"/>
        <v>-315</v>
      </c>
    </row>
    <row r="38" spans="1:14" ht="15" customHeight="1">
      <c r="A38" s="181">
        <v>24</v>
      </c>
      <c r="B38" s="184" t="s">
        <v>71</v>
      </c>
      <c r="C38" s="117">
        <v>222</v>
      </c>
      <c r="D38" s="119">
        <v>188</v>
      </c>
      <c r="E38" s="119">
        <v>200</v>
      </c>
      <c r="F38" s="119">
        <v>203</v>
      </c>
      <c r="G38" s="119">
        <v>153</v>
      </c>
      <c r="H38" s="120">
        <v>178</v>
      </c>
      <c r="I38" s="152">
        <f t="shared" si="0"/>
        <v>1144</v>
      </c>
      <c r="J38" s="154">
        <f t="shared" si="1"/>
        <v>190.66666666666666</v>
      </c>
      <c r="K38" s="155"/>
      <c r="L38" s="188">
        <f t="shared" si="2"/>
        <v>1144</v>
      </c>
      <c r="M38" s="125">
        <f t="shared" si="3"/>
        <v>-9</v>
      </c>
      <c r="N38" s="35">
        <f t="shared" si="4"/>
        <v>-324</v>
      </c>
    </row>
    <row r="39" spans="1:14" ht="15" customHeight="1">
      <c r="A39" s="180">
        <v>25</v>
      </c>
      <c r="B39" s="176" t="s">
        <v>62</v>
      </c>
      <c r="C39" s="109">
        <v>153</v>
      </c>
      <c r="D39" s="2">
        <v>153</v>
      </c>
      <c r="E39" s="2">
        <v>185</v>
      </c>
      <c r="F39" s="2">
        <v>224</v>
      </c>
      <c r="G39" s="5">
        <v>200</v>
      </c>
      <c r="H39" s="110">
        <v>224</v>
      </c>
      <c r="I39" s="136">
        <f t="shared" si="0"/>
        <v>1139</v>
      </c>
      <c r="J39" s="140">
        <f t="shared" si="1"/>
        <v>189.83333333333334</v>
      </c>
      <c r="K39" s="84"/>
      <c r="L39" s="130">
        <f t="shared" si="2"/>
        <v>1139</v>
      </c>
      <c r="M39" s="125">
        <f t="shared" si="3"/>
        <v>-5</v>
      </c>
      <c r="N39" s="35">
        <f t="shared" si="4"/>
        <v>-329</v>
      </c>
    </row>
    <row r="40" spans="1:14" ht="15" customHeight="1">
      <c r="A40" s="181">
        <v>26</v>
      </c>
      <c r="B40" s="175" t="s">
        <v>47</v>
      </c>
      <c r="C40" s="106">
        <v>222</v>
      </c>
      <c r="D40" s="12">
        <v>223</v>
      </c>
      <c r="E40" s="12">
        <v>176</v>
      </c>
      <c r="F40" s="12">
        <v>165</v>
      </c>
      <c r="G40" s="9">
        <v>182</v>
      </c>
      <c r="H40" s="107">
        <v>161</v>
      </c>
      <c r="I40" s="15">
        <f t="shared" si="0"/>
        <v>1129</v>
      </c>
      <c r="J40" s="139">
        <f t="shared" si="1"/>
        <v>188.16666666666666</v>
      </c>
      <c r="K40" s="136"/>
      <c r="L40" s="129">
        <f t="shared" si="2"/>
        <v>1129</v>
      </c>
      <c r="M40" s="125">
        <f t="shared" si="3"/>
        <v>-10</v>
      </c>
      <c r="N40" s="35">
        <f t="shared" si="4"/>
        <v>-339</v>
      </c>
    </row>
    <row r="41" spans="1:14" ht="15" customHeight="1">
      <c r="A41" s="180">
        <v>27</v>
      </c>
      <c r="B41" s="187" t="s">
        <v>68</v>
      </c>
      <c r="C41" s="189">
        <v>187</v>
      </c>
      <c r="D41" s="93">
        <v>183</v>
      </c>
      <c r="E41" s="101">
        <v>224</v>
      </c>
      <c r="F41" s="102">
        <v>164</v>
      </c>
      <c r="G41" s="143">
        <v>154</v>
      </c>
      <c r="H41" s="192">
        <v>156</v>
      </c>
      <c r="I41" s="190">
        <f t="shared" si="0"/>
        <v>1068</v>
      </c>
      <c r="J41" s="146">
        <f t="shared" si="1"/>
        <v>178</v>
      </c>
      <c r="K41" s="148">
        <v>8</v>
      </c>
      <c r="L41" s="151">
        <f t="shared" si="2"/>
        <v>1116</v>
      </c>
      <c r="M41" s="125">
        <f t="shared" si="3"/>
        <v>-13</v>
      </c>
      <c r="N41" s="35">
        <f t="shared" si="4"/>
        <v>-352</v>
      </c>
    </row>
    <row r="42" spans="1:14" ht="15" customHeight="1">
      <c r="A42" s="181">
        <v>28</v>
      </c>
      <c r="B42" s="175" t="s">
        <v>66</v>
      </c>
      <c r="C42" s="61">
        <v>177</v>
      </c>
      <c r="D42" s="23">
        <v>203</v>
      </c>
      <c r="E42" s="13">
        <v>134</v>
      </c>
      <c r="F42" s="12">
        <v>160</v>
      </c>
      <c r="G42" s="9">
        <v>194</v>
      </c>
      <c r="H42" s="10">
        <v>236</v>
      </c>
      <c r="I42" s="178">
        <f t="shared" si="0"/>
        <v>1104</v>
      </c>
      <c r="J42" s="139">
        <f t="shared" si="1"/>
        <v>184</v>
      </c>
      <c r="K42" s="136"/>
      <c r="L42" s="151">
        <f t="shared" si="2"/>
        <v>1104</v>
      </c>
      <c r="M42" s="125">
        <f t="shared" si="3"/>
        <v>-12</v>
      </c>
      <c r="N42" s="35">
        <f t="shared" si="4"/>
        <v>-364</v>
      </c>
    </row>
    <row r="43" spans="1:14" ht="15" customHeight="1">
      <c r="A43" s="180">
        <v>29</v>
      </c>
      <c r="B43" s="175" t="s">
        <v>44</v>
      </c>
      <c r="C43" s="61">
        <v>175</v>
      </c>
      <c r="D43" s="12">
        <v>218</v>
      </c>
      <c r="E43" s="13">
        <v>157</v>
      </c>
      <c r="F43" s="12">
        <v>202</v>
      </c>
      <c r="G43" s="9">
        <v>164</v>
      </c>
      <c r="H43" s="10">
        <v>182</v>
      </c>
      <c r="I43" s="178">
        <f t="shared" si="0"/>
        <v>1098</v>
      </c>
      <c r="J43" s="139">
        <f t="shared" si="1"/>
        <v>183</v>
      </c>
      <c r="K43" s="136"/>
      <c r="L43" s="151">
        <f t="shared" si="2"/>
        <v>1098</v>
      </c>
      <c r="M43" s="125">
        <f t="shared" si="3"/>
        <v>-6</v>
      </c>
      <c r="N43" s="35">
        <f t="shared" si="4"/>
        <v>-370</v>
      </c>
    </row>
    <row r="44" spans="1:14" ht="15" customHeight="1">
      <c r="A44" s="181">
        <v>30</v>
      </c>
      <c r="B44" s="175" t="s">
        <v>70</v>
      </c>
      <c r="C44" s="68">
        <v>169</v>
      </c>
      <c r="D44" s="2">
        <v>206</v>
      </c>
      <c r="E44" s="6">
        <v>181</v>
      </c>
      <c r="F44" s="2">
        <v>168</v>
      </c>
      <c r="G44" s="2">
        <v>192</v>
      </c>
      <c r="H44" s="6">
        <v>177</v>
      </c>
      <c r="I44" s="179">
        <f t="shared" si="0"/>
        <v>1093</v>
      </c>
      <c r="J44" s="140">
        <f t="shared" si="1"/>
        <v>182.16666666666666</v>
      </c>
      <c r="K44" s="142"/>
      <c r="L44" s="151">
        <f t="shared" si="2"/>
        <v>1093</v>
      </c>
      <c r="M44" s="125">
        <f t="shared" si="3"/>
        <v>-5</v>
      </c>
      <c r="N44" s="35">
        <f t="shared" si="4"/>
        <v>-375</v>
      </c>
    </row>
    <row r="45" spans="1:14" ht="15" customHeight="1">
      <c r="A45" s="180">
        <v>31</v>
      </c>
      <c r="B45" s="176" t="s">
        <v>72</v>
      </c>
      <c r="C45" s="68">
        <v>181</v>
      </c>
      <c r="D45" s="2">
        <v>159</v>
      </c>
      <c r="E45" s="6">
        <v>183</v>
      </c>
      <c r="F45" s="2">
        <v>172</v>
      </c>
      <c r="G45" s="5">
        <v>173</v>
      </c>
      <c r="H45" s="31">
        <v>171</v>
      </c>
      <c r="I45" s="179">
        <f t="shared" si="0"/>
        <v>1039</v>
      </c>
      <c r="J45" s="140">
        <f t="shared" si="1"/>
        <v>173.16666666666666</v>
      </c>
      <c r="K45" s="84"/>
      <c r="L45" s="151">
        <f t="shared" si="2"/>
        <v>1039</v>
      </c>
      <c r="M45" s="125">
        <f t="shared" si="3"/>
        <v>-54</v>
      </c>
      <c r="N45" s="35">
        <f t="shared" si="4"/>
        <v>-429</v>
      </c>
    </row>
    <row r="46" spans="1:14" ht="15" customHeight="1" thickBot="1">
      <c r="A46" s="182">
        <v>32</v>
      </c>
      <c r="B46" s="177" t="s">
        <v>43</v>
      </c>
      <c r="C46" s="80">
        <v>164</v>
      </c>
      <c r="D46" s="95">
        <v>167</v>
      </c>
      <c r="E46" s="95">
        <v>185</v>
      </c>
      <c r="F46" s="95">
        <v>167</v>
      </c>
      <c r="G46" s="39">
        <v>191</v>
      </c>
      <c r="H46" s="94">
        <v>165</v>
      </c>
      <c r="I46" s="185">
        <f t="shared" si="0"/>
        <v>1039</v>
      </c>
      <c r="J46" s="147">
        <f t="shared" si="1"/>
        <v>173.16666666666666</v>
      </c>
      <c r="K46" s="137"/>
      <c r="L46" s="131">
        <f t="shared" si="2"/>
        <v>1039</v>
      </c>
      <c r="M46" s="126">
        <f t="shared" si="3"/>
        <v>0</v>
      </c>
      <c r="N46" s="40">
        <f t="shared" si="4"/>
        <v>-429</v>
      </c>
    </row>
    <row r="47" spans="1:14" ht="15" customHeight="1">
      <c r="A47" s="166"/>
      <c r="B47" s="29"/>
      <c r="C47" s="7"/>
      <c r="D47" s="7"/>
      <c r="E47" s="7"/>
      <c r="F47" s="7"/>
      <c r="G47" s="7"/>
      <c r="H47" s="7"/>
      <c r="I47" s="167"/>
      <c r="J47" s="168"/>
      <c r="K47" s="169"/>
      <c r="L47" s="166"/>
      <c r="M47" s="170"/>
      <c r="N47" s="170"/>
    </row>
    <row r="49" spans="2:8" ht="12.75">
      <c r="B49" s="88"/>
      <c r="G49" s="238"/>
      <c r="H49" s="232"/>
    </row>
  </sheetData>
  <sheetProtection/>
  <mergeCells count="7">
    <mergeCell ref="G49:H49"/>
    <mergeCell ref="A2:N2"/>
    <mergeCell ref="A3:N3"/>
    <mergeCell ref="A5:N5"/>
    <mergeCell ref="A7:N7"/>
    <mergeCell ref="A8:N8"/>
    <mergeCell ref="A10:N1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3"/>
  <sheetViews>
    <sheetView zoomScalePageLayoutView="0" workbookViewId="0" topLeftCell="A10">
      <selection activeCell="L21" sqref="L21"/>
    </sheetView>
  </sheetViews>
  <sheetFormatPr defaultColWidth="9.00390625" defaultRowHeight="12.75"/>
  <cols>
    <col min="4" max="4" width="5.125" style="0" customWidth="1"/>
    <col min="5" max="5" width="56.375" style="0" customWidth="1"/>
    <col min="6" max="9" width="7.625" style="0" customWidth="1"/>
    <col min="10" max="10" width="7.00390625" style="0" customWidth="1"/>
    <col min="11" max="11" width="6.125" style="0" customWidth="1"/>
    <col min="12" max="12" width="23.875" style="0" customWidth="1"/>
    <col min="13" max="15" width="7.00390625" style="0" customWidth="1"/>
  </cols>
  <sheetData>
    <row r="1" spans="2:15" ht="20.25">
      <c r="B1" s="228" t="s">
        <v>15</v>
      </c>
      <c r="C1" s="232"/>
      <c r="D1" s="232"/>
      <c r="E1" s="232"/>
      <c r="F1" s="232"/>
      <c r="G1" s="232"/>
      <c r="H1" s="232"/>
      <c r="I1" s="232"/>
      <c r="J1" s="232"/>
      <c r="K1" s="232"/>
      <c r="O1" s="1"/>
    </row>
    <row r="2" spans="2:15" ht="27.75">
      <c r="B2" s="229" t="s">
        <v>38</v>
      </c>
      <c r="C2" s="232"/>
      <c r="D2" s="232"/>
      <c r="E2" s="232"/>
      <c r="F2" s="232"/>
      <c r="G2" s="232"/>
      <c r="H2" s="232"/>
      <c r="I2" s="232"/>
      <c r="J2" s="232"/>
      <c r="K2" s="232"/>
      <c r="O2" s="1"/>
    </row>
    <row r="3" spans="2:15" ht="12.75">
      <c r="B3" s="1"/>
      <c r="I3" s="1"/>
      <c r="J3" s="1"/>
      <c r="O3" s="1"/>
    </row>
    <row r="4" spans="2:15" ht="15.75">
      <c r="B4" s="230" t="s">
        <v>39</v>
      </c>
      <c r="C4" s="232"/>
      <c r="D4" s="232"/>
      <c r="E4" s="232"/>
      <c r="F4" s="232"/>
      <c r="G4" s="232"/>
      <c r="H4" s="232"/>
      <c r="I4" s="232"/>
      <c r="J4" s="232"/>
      <c r="K4" s="232"/>
      <c r="O4" s="1"/>
    </row>
    <row r="5" spans="2:15" ht="15.75">
      <c r="B5" s="1"/>
      <c r="C5" s="1"/>
      <c r="D5" s="1"/>
      <c r="E5" s="1"/>
      <c r="F5" s="1"/>
      <c r="G5" s="1"/>
      <c r="H5" s="1"/>
      <c r="I5" s="1"/>
      <c r="J5" s="27"/>
      <c r="K5" s="1"/>
      <c r="O5" s="1"/>
    </row>
    <row r="6" spans="2:15" ht="16.5">
      <c r="B6" s="231" t="s">
        <v>9</v>
      </c>
      <c r="C6" s="232"/>
      <c r="D6" s="232"/>
      <c r="E6" s="232"/>
      <c r="F6" s="232"/>
      <c r="G6" s="232"/>
      <c r="H6" s="232"/>
      <c r="I6" s="232"/>
      <c r="J6" s="232"/>
      <c r="K6" s="232"/>
      <c r="O6" s="1"/>
    </row>
    <row r="7" spans="2:12" ht="15" customHeight="1">
      <c r="B7" s="230" t="s">
        <v>13</v>
      </c>
      <c r="C7" s="232"/>
      <c r="D7" s="232"/>
      <c r="E7" s="232"/>
      <c r="F7" s="232"/>
      <c r="G7" s="232"/>
      <c r="H7" s="232"/>
      <c r="I7" s="232"/>
      <c r="J7" s="232"/>
      <c r="K7" s="232"/>
      <c r="L7" s="28"/>
    </row>
    <row r="9" spans="4:17" ht="12.7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20.25">
      <c r="B10" s="228" t="s">
        <v>21</v>
      </c>
      <c r="C10" s="232"/>
      <c r="D10" s="232"/>
      <c r="E10" s="232"/>
      <c r="F10" s="232"/>
      <c r="G10" s="232"/>
      <c r="H10" s="232"/>
      <c r="I10" s="232"/>
      <c r="J10" s="232"/>
      <c r="K10" s="232"/>
      <c r="L10" s="1"/>
      <c r="M10" s="1"/>
      <c r="N10" s="1"/>
      <c r="O10" s="1"/>
      <c r="P10" s="1"/>
      <c r="Q10" s="1"/>
    </row>
    <row r="11" spans="2:17" ht="20.25">
      <c r="B11" s="4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4:17" ht="21" customHeight="1" thickBot="1">
      <c r="D12" s="30" t="s">
        <v>2</v>
      </c>
      <c r="E12" s="30" t="s">
        <v>24</v>
      </c>
      <c r="F12" s="30" t="s">
        <v>17</v>
      </c>
      <c r="G12" s="239" t="s">
        <v>18</v>
      </c>
      <c r="H12" s="240"/>
      <c r="I12" s="30" t="s">
        <v>16</v>
      </c>
      <c r="J12" s="1"/>
      <c r="K12" s="32"/>
      <c r="L12" s="1"/>
      <c r="M12" s="1"/>
      <c r="N12" s="1"/>
      <c r="O12" s="1"/>
      <c r="P12" s="1"/>
      <c r="Q12" s="1"/>
    </row>
    <row r="13" spans="4:17" ht="21" customHeight="1" thickBot="1">
      <c r="D13" s="33">
        <v>3</v>
      </c>
      <c r="E13" s="34" t="s">
        <v>75</v>
      </c>
      <c r="F13" s="34"/>
      <c r="G13" s="241">
        <v>185</v>
      </c>
      <c r="H13" s="242"/>
      <c r="I13" s="34"/>
      <c r="J13" s="1"/>
      <c r="K13" s="32"/>
      <c r="L13" s="1"/>
      <c r="M13" s="1"/>
      <c r="N13" s="1"/>
      <c r="O13" s="1"/>
      <c r="P13" s="1"/>
      <c r="Q13" s="1"/>
    </row>
    <row r="14" spans="2:17" ht="21" customHeight="1" thickBot="1">
      <c r="B14" s="33" t="s">
        <v>19</v>
      </c>
      <c r="D14" s="33">
        <v>4</v>
      </c>
      <c r="E14" s="34" t="s">
        <v>83</v>
      </c>
      <c r="F14" s="34">
        <v>4</v>
      </c>
      <c r="G14" s="241">
        <v>156</v>
      </c>
      <c r="H14" s="242"/>
      <c r="I14" s="34">
        <v>4</v>
      </c>
      <c r="J14" s="1"/>
      <c r="K14" s="32"/>
      <c r="L14" s="1"/>
      <c r="M14" s="1"/>
      <c r="N14" s="1"/>
      <c r="O14" s="1"/>
      <c r="P14" s="1"/>
      <c r="Q14" s="1"/>
    </row>
    <row r="15" spans="4:17" ht="21" customHeight="1">
      <c r="D15" s="1"/>
      <c r="E15" s="32"/>
      <c r="F15" s="32"/>
      <c r="G15" s="32"/>
      <c r="J15" s="1"/>
      <c r="K15" s="32"/>
      <c r="L15" s="1"/>
      <c r="M15" s="1"/>
      <c r="N15" s="1"/>
      <c r="O15" s="1"/>
      <c r="P15" s="1"/>
      <c r="Q15" s="1"/>
    </row>
    <row r="16" spans="4:17" ht="19.5" customHeight="1" thickBot="1">
      <c r="D16" s="30" t="s">
        <v>2</v>
      </c>
      <c r="E16" s="30" t="s">
        <v>24</v>
      </c>
      <c r="F16" s="30" t="s">
        <v>17</v>
      </c>
      <c r="G16" s="239" t="s">
        <v>18</v>
      </c>
      <c r="H16" s="240"/>
      <c r="I16" s="30" t="s">
        <v>16</v>
      </c>
      <c r="J16" s="1"/>
      <c r="K16" s="1"/>
      <c r="L16" s="1"/>
      <c r="M16" s="1"/>
      <c r="N16" s="1"/>
      <c r="O16" s="1"/>
      <c r="P16" s="1"/>
      <c r="Q16" s="1"/>
    </row>
    <row r="17" spans="4:17" ht="25.5" customHeight="1" thickBot="1">
      <c r="D17" s="33">
        <v>2</v>
      </c>
      <c r="E17" s="34" t="s">
        <v>77</v>
      </c>
      <c r="F17" s="34"/>
      <c r="G17" s="241">
        <v>214</v>
      </c>
      <c r="H17" s="242"/>
      <c r="I17" s="34"/>
      <c r="J17" s="1"/>
      <c r="K17" s="1"/>
      <c r="L17" s="1"/>
      <c r="M17" s="1"/>
      <c r="N17" s="1"/>
      <c r="O17" s="1"/>
      <c r="P17" s="1"/>
      <c r="Q17" s="1"/>
    </row>
    <row r="18" spans="2:17" ht="25.5" customHeight="1" thickBot="1">
      <c r="B18" s="33" t="s">
        <v>20</v>
      </c>
      <c r="D18" s="33"/>
      <c r="E18" s="34" t="s">
        <v>75</v>
      </c>
      <c r="F18" s="34"/>
      <c r="G18" s="241">
        <v>192</v>
      </c>
      <c r="H18" s="242"/>
      <c r="I18" s="34">
        <v>3</v>
      </c>
      <c r="J18" s="1"/>
      <c r="O18" s="1"/>
      <c r="P18" s="1"/>
      <c r="Q18" s="1"/>
    </row>
    <row r="19" spans="4:17" ht="16.5" customHeight="1">
      <c r="D19" s="1"/>
      <c r="E19" s="1"/>
      <c r="F19" s="1"/>
      <c r="G19" s="1"/>
      <c r="H19" s="1"/>
      <c r="I19" s="1"/>
      <c r="J19" s="1"/>
      <c r="O19" s="1"/>
      <c r="P19" s="1"/>
      <c r="Q19" s="1"/>
    </row>
    <row r="20" spans="4:17" ht="19.5" customHeight="1" thickBot="1">
      <c r="D20" s="30" t="s">
        <v>2</v>
      </c>
      <c r="E20" s="30" t="s">
        <v>24</v>
      </c>
      <c r="F20" s="30" t="s">
        <v>17</v>
      </c>
      <c r="G20" s="239" t="s">
        <v>18</v>
      </c>
      <c r="H20" s="240"/>
      <c r="I20" s="30" t="s">
        <v>16</v>
      </c>
      <c r="J20" s="1"/>
      <c r="O20" s="1"/>
      <c r="P20" s="1"/>
      <c r="Q20" s="1"/>
    </row>
    <row r="21" spans="4:17" ht="26.25" customHeight="1" thickBot="1">
      <c r="D21" s="33">
        <v>1</v>
      </c>
      <c r="E21" s="34" t="s">
        <v>78</v>
      </c>
      <c r="F21" s="34"/>
      <c r="G21" s="241">
        <v>287</v>
      </c>
      <c r="H21" s="242"/>
      <c r="I21" s="34">
        <v>1</v>
      </c>
      <c r="J21" s="1"/>
      <c r="O21" s="1"/>
      <c r="P21" s="1"/>
      <c r="Q21" s="1"/>
    </row>
    <row r="22" spans="2:17" ht="24.75" customHeight="1" thickBot="1">
      <c r="B22" s="33" t="s">
        <v>25</v>
      </c>
      <c r="D22" s="33"/>
      <c r="E22" s="34" t="s">
        <v>77</v>
      </c>
      <c r="F22" s="34"/>
      <c r="G22" s="241">
        <v>176</v>
      </c>
      <c r="H22" s="242"/>
      <c r="I22" s="34">
        <v>2</v>
      </c>
      <c r="J22" s="1"/>
      <c r="K22" s="1"/>
      <c r="L22" s="1"/>
      <c r="M22" s="1"/>
      <c r="N22" s="1"/>
      <c r="O22" s="1"/>
      <c r="P22" s="1"/>
      <c r="Q22" s="1"/>
    </row>
    <row r="23" spans="10:17" ht="11.25" customHeight="1">
      <c r="J23" s="1"/>
      <c r="O23" s="1"/>
      <c r="P23" s="1"/>
      <c r="Q23" s="1"/>
    </row>
  </sheetData>
  <sheetProtection/>
  <mergeCells count="15">
    <mergeCell ref="G20:H20"/>
    <mergeCell ref="G21:H21"/>
    <mergeCell ref="G22:H22"/>
    <mergeCell ref="G17:H17"/>
    <mergeCell ref="G18:H18"/>
    <mergeCell ref="G12:H12"/>
    <mergeCell ref="G13:H13"/>
    <mergeCell ref="G14:H14"/>
    <mergeCell ref="G16:H16"/>
    <mergeCell ref="B7:K7"/>
    <mergeCell ref="B10:K10"/>
    <mergeCell ref="B1:K1"/>
    <mergeCell ref="B2:K2"/>
    <mergeCell ref="B4:K4"/>
    <mergeCell ref="B6:K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M27" sqref="M27"/>
    </sheetView>
  </sheetViews>
  <sheetFormatPr defaultColWidth="9.00390625" defaultRowHeight="12.75"/>
  <cols>
    <col min="1" max="1" width="2.875" style="1" customWidth="1"/>
    <col min="2" max="2" width="21.25390625" style="1" customWidth="1"/>
    <col min="3" max="3" width="9.375" style="1" customWidth="1"/>
    <col min="4" max="4" width="8.875" style="1" customWidth="1"/>
    <col min="5" max="5" width="6.875" style="1" customWidth="1"/>
    <col min="6" max="6" width="8.75390625" style="1" customWidth="1"/>
    <col min="7" max="7" width="12.00390625" style="1" customWidth="1"/>
    <col min="8" max="8" width="9.625" style="1" customWidth="1"/>
    <col min="9" max="9" width="9.125" style="1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10" ht="20.25">
      <c r="A2" s="228" t="s">
        <v>15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7.75">
      <c r="A3" s="229" t="s">
        <v>38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3:10" ht="12.75">
      <c r="C4" s="25"/>
      <c r="D4" s="25"/>
      <c r="E4" s="25"/>
      <c r="F4" s="25"/>
      <c r="G4" s="25"/>
      <c r="H4" s="25"/>
      <c r="I4" s="25"/>
      <c r="J4" s="25"/>
    </row>
    <row r="5" spans="1:10" ht="15.75">
      <c r="A5" s="230" t="s">
        <v>39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3:10" ht="12.75">
      <c r="C6" s="25"/>
      <c r="D6" s="25"/>
      <c r="E6" s="25"/>
      <c r="F6" s="25"/>
      <c r="G6" s="25"/>
      <c r="H6" s="25"/>
      <c r="I6" s="25"/>
      <c r="J6" s="25"/>
    </row>
    <row r="7" spans="1:10" ht="16.5">
      <c r="A7" s="231" t="s">
        <v>9</v>
      </c>
      <c r="B7" s="231"/>
      <c r="C7" s="231"/>
      <c r="D7" s="231"/>
      <c r="E7" s="231"/>
      <c r="F7" s="231"/>
      <c r="G7" s="231"/>
      <c r="H7" s="231"/>
      <c r="I7" s="231"/>
      <c r="J7" s="231"/>
    </row>
    <row r="8" spans="1:10" ht="18">
      <c r="A8" s="233" t="s">
        <v>13</v>
      </c>
      <c r="B8" s="233"/>
      <c r="C8" s="233"/>
      <c r="D8" s="233"/>
      <c r="E8" s="233"/>
      <c r="F8" s="233"/>
      <c r="G8" s="233"/>
      <c r="H8" s="233"/>
      <c r="I8" s="233"/>
      <c r="J8" s="233"/>
    </row>
    <row r="9" spans="1:10" ht="18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8">
      <c r="A10" s="234" t="s">
        <v>14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ht="13.5" thickBot="1"/>
    <row r="12" spans="1:9" ht="16.5" thickBot="1">
      <c r="A12" s="45"/>
      <c r="B12" s="45" t="s">
        <v>27</v>
      </c>
      <c r="C12" s="45"/>
      <c r="D12" s="46">
        <v>1</v>
      </c>
      <c r="G12" s="47" t="s">
        <v>28</v>
      </c>
      <c r="H12" s="3"/>
      <c r="I12" s="48">
        <v>200</v>
      </c>
    </row>
    <row r="13" ht="13.5" thickBot="1"/>
    <row r="14" spans="1:10" ht="50.25" customHeight="1" thickBot="1">
      <c r="A14" s="49" t="s">
        <v>2</v>
      </c>
      <c r="B14" s="50" t="s">
        <v>23</v>
      </c>
      <c r="C14" s="51" t="s">
        <v>29</v>
      </c>
      <c r="D14" s="52" t="s">
        <v>30</v>
      </c>
      <c r="E14" s="50" t="s">
        <v>26</v>
      </c>
      <c r="F14" s="53" t="s">
        <v>31</v>
      </c>
      <c r="G14" s="54" t="s">
        <v>32</v>
      </c>
      <c r="H14" s="52" t="s">
        <v>33</v>
      </c>
      <c r="I14" s="50" t="s">
        <v>34</v>
      </c>
      <c r="J14" s="55" t="s">
        <v>35</v>
      </c>
    </row>
    <row r="15" spans="1:10" ht="15" customHeight="1">
      <c r="A15" s="21">
        <v>1</v>
      </c>
      <c r="B15" s="56" t="s">
        <v>58</v>
      </c>
      <c r="C15" s="57">
        <v>14</v>
      </c>
      <c r="D15" s="41">
        <v>233</v>
      </c>
      <c r="E15" s="58">
        <v>0</v>
      </c>
      <c r="F15" s="36">
        <f aca="true" t="shared" si="0" ref="F15:F30">IF(D15+E15&gt;$I$12,0,IF($I$12-D15-E15&gt;C15,0,$I$12-D15-E15))</f>
        <v>0</v>
      </c>
      <c r="G15" s="218">
        <f aca="true" t="shared" si="1" ref="G15:G30">SUM(D15:F15)</f>
        <v>233</v>
      </c>
      <c r="H15" s="59" t="str">
        <f aca="true" t="shared" si="2" ref="H15:H30">IF(G15&lt;$I$12,"-","+")</f>
        <v>+</v>
      </c>
      <c r="I15" s="16">
        <f>SUM(C15,-F15)</f>
        <v>14</v>
      </c>
      <c r="J15" s="65" t="str">
        <f>IF(H15="-",1," ")</f>
        <v> </v>
      </c>
    </row>
    <row r="16" spans="1:10" ht="15" customHeight="1">
      <c r="A16" s="19">
        <v>2</v>
      </c>
      <c r="B16" s="22" t="s">
        <v>49</v>
      </c>
      <c r="C16" s="60">
        <v>32</v>
      </c>
      <c r="D16" s="14">
        <v>227</v>
      </c>
      <c r="E16" s="78">
        <v>0</v>
      </c>
      <c r="F16" s="36">
        <f t="shared" si="0"/>
        <v>0</v>
      </c>
      <c r="G16" s="217">
        <f t="shared" si="1"/>
        <v>227</v>
      </c>
      <c r="H16" s="64" t="str">
        <f t="shared" si="2"/>
        <v>+</v>
      </c>
      <c r="I16" s="16">
        <f aca="true" t="shared" si="3" ref="I16:I30">SUM(C16,-F16)</f>
        <v>32</v>
      </c>
      <c r="J16" s="65" t="str">
        <f>IF(H16="-",2," ")</f>
        <v> </v>
      </c>
    </row>
    <row r="17" spans="1:10" ht="15" customHeight="1">
      <c r="A17" s="19">
        <v>3</v>
      </c>
      <c r="B17" s="22" t="s">
        <v>64</v>
      </c>
      <c r="C17" s="60">
        <v>18</v>
      </c>
      <c r="D17" s="24">
        <v>221</v>
      </c>
      <c r="E17" s="67">
        <v>0</v>
      </c>
      <c r="F17" s="36">
        <f t="shared" si="0"/>
        <v>0</v>
      </c>
      <c r="G17" s="63">
        <f t="shared" si="1"/>
        <v>221</v>
      </c>
      <c r="H17" s="64" t="str">
        <f t="shared" si="2"/>
        <v>+</v>
      </c>
      <c r="I17" s="16">
        <f t="shared" si="3"/>
        <v>18</v>
      </c>
      <c r="J17" s="65" t="str">
        <f>IF(H17="-",3," ")</f>
        <v> </v>
      </c>
    </row>
    <row r="18" spans="1:10" ht="15" customHeight="1">
      <c r="A18" s="19">
        <v>4</v>
      </c>
      <c r="B18" s="22" t="s">
        <v>56</v>
      </c>
      <c r="C18" s="60">
        <v>22</v>
      </c>
      <c r="D18" s="68">
        <v>212</v>
      </c>
      <c r="E18" s="215">
        <v>0</v>
      </c>
      <c r="F18" s="36">
        <f t="shared" si="0"/>
        <v>0</v>
      </c>
      <c r="G18" s="63">
        <f t="shared" si="1"/>
        <v>212</v>
      </c>
      <c r="H18" s="64" t="str">
        <f t="shared" si="2"/>
        <v>+</v>
      </c>
      <c r="I18" s="16">
        <f t="shared" si="3"/>
        <v>22</v>
      </c>
      <c r="J18" s="65" t="str">
        <f>IF(H18="-",4," ")</f>
        <v> </v>
      </c>
    </row>
    <row r="19" spans="1:10" ht="15" customHeight="1">
      <c r="A19" s="19">
        <v>5</v>
      </c>
      <c r="B19" s="22" t="s">
        <v>69</v>
      </c>
      <c r="C19" s="60">
        <v>20</v>
      </c>
      <c r="D19" s="61">
        <v>212</v>
      </c>
      <c r="E19" s="66">
        <v>0</v>
      </c>
      <c r="F19" s="36">
        <f t="shared" si="0"/>
        <v>0</v>
      </c>
      <c r="G19" s="63">
        <f t="shared" si="1"/>
        <v>212</v>
      </c>
      <c r="H19" s="64" t="str">
        <f t="shared" si="2"/>
        <v>+</v>
      </c>
      <c r="I19" s="16">
        <f t="shared" si="3"/>
        <v>20</v>
      </c>
      <c r="J19" s="65" t="str">
        <f>IF(H19="-",5," ")</f>
        <v> </v>
      </c>
    </row>
    <row r="20" spans="1:10" ht="15" customHeight="1">
      <c r="A20" s="19">
        <v>6</v>
      </c>
      <c r="B20" s="22" t="s">
        <v>63</v>
      </c>
      <c r="C20" s="60">
        <v>26</v>
      </c>
      <c r="D20" s="14">
        <v>210</v>
      </c>
      <c r="E20" s="67">
        <v>0</v>
      </c>
      <c r="F20" s="36">
        <f t="shared" si="0"/>
        <v>0</v>
      </c>
      <c r="G20" s="63">
        <f t="shared" si="1"/>
        <v>210</v>
      </c>
      <c r="H20" s="64" t="str">
        <f t="shared" si="2"/>
        <v>+</v>
      </c>
      <c r="I20" s="16">
        <f t="shared" si="3"/>
        <v>26</v>
      </c>
      <c r="J20" s="65" t="str">
        <f>IF(H20="-",6," ")</f>
        <v> </v>
      </c>
    </row>
    <row r="21" spans="1:10" ht="15" customHeight="1">
      <c r="A21" s="19">
        <v>7</v>
      </c>
      <c r="B21" s="22" t="s">
        <v>48</v>
      </c>
      <c r="C21" s="60">
        <v>8</v>
      </c>
      <c r="D21" s="14">
        <v>202</v>
      </c>
      <c r="E21" s="67">
        <v>0</v>
      </c>
      <c r="F21" s="36">
        <f t="shared" si="0"/>
        <v>0</v>
      </c>
      <c r="G21" s="63">
        <f t="shared" si="1"/>
        <v>202</v>
      </c>
      <c r="H21" s="64" t="str">
        <f t="shared" si="2"/>
        <v>+</v>
      </c>
      <c r="I21" s="16">
        <f t="shared" si="3"/>
        <v>8</v>
      </c>
      <c r="J21" s="65" t="str">
        <f>IF(H21="-",7," ")</f>
        <v> </v>
      </c>
    </row>
    <row r="22" spans="1:10" ht="15" customHeight="1">
      <c r="A22" s="19">
        <v>8</v>
      </c>
      <c r="B22" s="22" t="s">
        <v>57</v>
      </c>
      <c r="C22" s="60">
        <v>6</v>
      </c>
      <c r="D22" s="14">
        <v>201</v>
      </c>
      <c r="E22" s="67">
        <v>0</v>
      </c>
      <c r="F22" s="36">
        <f t="shared" si="0"/>
        <v>0</v>
      </c>
      <c r="G22" s="63">
        <f t="shared" si="1"/>
        <v>201</v>
      </c>
      <c r="H22" s="64" t="str">
        <f t="shared" si="2"/>
        <v>+</v>
      </c>
      <c r="I22" s="16">
        <f t="shared" si="3"/>
        <v>6</v>
      </c>
      <c r="J22" s="65" t="str">
        <f>IF(H22="-",8," ")</f>
        <v> </v>
      </c>
    </row>
    <row r="23" spans="1:10" ht="15" customHeight="1">
      <c r="A23" s="19">
        <v>9</v>
      </c>
      <c r="B23" s="22" t="s">
        <v>67</v>
      </c>
      <c r="C23" s="60">
        <v>28</v>
      </c>
      <c r="D23" s="61">
        <v>187</v>
      </c>
      <c r="E23" s="66">
        <v>0</v>
      </c>
      <c r="F23" s="36">
        <f t="shared" si="0"/>
        <v>13</v>
      </c>
      <c r="G23" s="63">
        <f t="shared" si="1"/>
        <v>200</v>
      </c>
      <c r="H23" s="64" t="str">
        <f t="shared" si="2"/>
        <v>+</v>
      </c>
      <c r="I23" s="16">
        <f t="shared" si="3"/>
        <v>15</v>
      </c>
      <c r="J23" s="65" t="str">
        <f>IF(H23="-",9," ")</f>
        <v> </v>
      </c>
    </row>
    <row r="24" spans="1:10" ht="15" customHeight="1">
      <c r="A24" s="19">
        <v>10</v>
      </c>
      <c r="B24" s="22" t="s">
        <v>50</v>
      </c>
      <c r="C24" s="60">
        <v>24</v>
      </c>
      <c r="D24" s="14">
        <v>187</v>
      </c>
      <c r="E24" s="67">
        <v>0</v>
      </c>
      <c r="F24" s="36">
        <f t="shared" si="0"/>
        <v>13</v>
      </c>
      <c r="G24" s="63">
        <f t="shared" si="1"/>
        <v>200</v>
      </c>
      <c r="H24" s="64" t="str">
        <f t="shared" si="2"/>
        <v>+</v>
      </c>
      <c r="I24" s="16">
        <f t="shared" si="3"/>
        <v>11</v>
      </c>
      <c r="J24" s="65" t="str">
        <f>IF(H24="-",10," ")</f>
        <v> </v>
      </c>
    </row>
    <row r="25" spans="1:10" ht="15" customHeight="1">
      <c r="A25" s="19">
        <v>11</v>
      </c>
      <c r="B25" s="22" t="s">
        <v>73</v>
      </c>
      <c r="C25" s="60">
        <v>12</v>
      </c>
      <c r="D25" s="14">
        <v>180</v>
      </c>
      <c r="E25" s="67">
        <v>8</v>
      </c>
      <c r="F25" s="36">
        <f t="shared" si="0"/>
        <v>12</v>
      </c>
      <c r="G25" s="63">
        <f t="shared" si="1"/>
        <v>200</v>
      </c>
      <c r="H25" s="64" t="str">
        <f t="shared" si="2"/>
        <v>+</v>
      </c>
      <c r="I25" s="16">
        <f t="shared" si="3"/>
        <v>0</v>
      </c>
      <c r="J25" s="65" t="str">
        <f>IF(H25="-",11," ")</f>
        <v> </v>
      </c>
    </row>
    <row r="26" spans="1:10" ht="15" customHeight="1">
      <c r="A26" s="19">
        <v>12</v>
      </c>
      <c r="B26" s="76" t="s">
        <v>71</v>
      </c>
      <c r="C26" s="77">
        <v>2</v>
      </c>
      <c r="D26" s="213">
        <v>195</v>
      </c>
      <c r="E26" s="216">
        <v>0</v>
      </c>
      <c r="F26" s="36">
        <f t="shared" si="0"/>
        <v>0</v>
      </c>
      <c r="G26" s="63">
        <f t="shared" si="1"/>
        <v>195</v>
      </c>
      <c r="H26" s="64" t="str">
        <f t="shared" si="2"/>
        <v>-</v>
      </c>
      <c r="I26" s="16">
        <f t="shared" si="3"/>
        <v>2</v>
      </c>
      <c r="J26" s="65">
        <f>IF(H26="-",12," ")</f>
        <v>12</v>
      </c>
    </row>
    <row r="27" spans="1:10" ht="15" customHeight="1">
      <c r="A27" s="19">
        <v>13</v>
      </c>
      <c r="B27" s="76" t="s">
        <v>61</v>
      </c>
      <c r="C27" s="77">
        <v>10</v>
      </c>
      <c r="D27" s="11">
        <v>175</v>
      </c>
      <c r="E27" s="78">
        <v>0</v>
      </c>
      <c r="F27" s="36">
        <f t="shared" si="0"/>
        <v>0</v>
      </c>
      <c r="G27" s="63">
        <f t="shared" si="1"/>
        <v>175</v>
      </c>
      <c r="H27" s="64" t="str">
        <f t="shared" si="2"/>
        <v>-</v>
      </c>
      <c r="I27" s="16">
        <f t="shared" si="3"/>
        <v>10</v>
      </c>
      <c r="J27" s="65">
        <f>IF(H27="-",13," ")</f>
        <v>13</v>
      </c>
    </row>
    <row r="28" spans="1:10" ht="15" customHeight="1">
      <c r="A28" s="19">
        <v>14</v>
      </c>
      <c r="B28" s="76" t="s">
        <v>51</v>
      </c>
      <c r="C28" s="77">
        <v>16</v>
      </c>
      <c r="D28" s="213">
        <v>160</v>
      </c>
      <c r="E28" s="216">
        <v>8</v>
      </c>
      <c r="F28" s="36">
        <f t="shared" si="0"/>
        <v>0</v>
      </c>
      <c r="G28" s="63">
        <f t="shared" si="1"/>
        <v>168</v>
      </c>
      <c r="H28" s="64" t="str">
        <f t="shared" si="2"/>
        <v>-</v>
      </c>
      <c r="I28" s="16">
        <f t="shared" si="3"/>
        <v>16</v>
      </c>
      <c r="J28" s="65">
        <f>IF(H28="-",14," ")</f>
        <v>14</v>
      </c>
    </row>
    <row r="29" spans="1:10" ht="15" customHeight="1">
      <c r="A29" s="19">
        <v>15</v>
      </c>
      <c r="B29" s="76" t="s">
        <v>59</v>
      </c>
      <c r="C29" s="77">
        <v>30</v>
      </c>
      <c r="D29" s="212">
        <v>162</v>
      </c>
      <c r="E29" s="62">
        <v>0</v>
      </c>
      <c r="F29" s="36">
        <f t="shared" si="0"/>
        <v>0</v>
      </c>
      <c r="G29" s="63">
        <f t="shared" si="1"/>
        <v>162</v>
      </c>
      <c r="H29" s="64" t="str">
        <f t="shared" si="2"/>
        <v>-</v>
      </c>
      <c r="I29" s="16">
        <f t="shared" si="3"/>
        <v>30</v>
      </c>
      <c r="J29" s="65">
        <f>IF(H29="-",15," ")</f>
        <v>15</v>
      </c>
    </row>
    <row r="30" spans="1:10" ht="15" customHeight="1" thickBot="1">
      <c r="A30" s="20">
        <v>16</v>
      </c>
      <c r="B30" s="42" t="s">
        <v>46</v>
      </c>
      <c r="C30" s="70">
        <v>4</v>
      </c>
      <c r="D30" s="103">
        <v>144</v>
      </c>
      <c r="E30" s="81">
        <v>0</v>
      </c>
      <c r="F30" s="73">
        <f t="shared" si="0"/>
        <v>0</v>
      </c>
      <c r="G30" s="74">
        <f t="shared" si="1"/>
        <v>144</v>
      </c>
      <c r="H30" s="75" t="str">
        <f t="shared" si="2"/>
        <v>-</v>
      </c>
      <c r="I30" s="39">
        <f t="shared" si="3"/>
        <v>4</v>
      </c>
      <c r="J30" s="79">
        <f>IF(H30="-",16," ")</f>
        <v>16</v>
      </c>
    </row>
  </sheetData>
  <sheetProtection/>
  <mergeCells count="6">
    <mergeCell ref="A10:J10"/>
    <mergeCell ref="A2:J2"/>
    <mergeCell ref="A3:J3"/>
    <mergeCell ref="A5:J5"/>
    <mergeCell ref="A7:J7"/>
    <mergeCell ref="A8:J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N23" sqref="N23"/>
    </sheetView>
  </sheetViews>
  <sheetFormatPr defaultColWidth="9.00390625" defaultRowHeight="12.75"/>
  <cols>
    <col min="1" max="1" width="2.875" style="1" customWidth="1"/>
    <col min="2" max="2" width="21.25390625" style="1" customWidth="1"/>
    <col min="3" max="3" width="9.375" style="1" customWidth="1"/>
    <col min="4" max="4" width="8.875" style="1" customWidth="1"/>
    <col min="5" max="5" width="6.875" style="1" customWidth="1"/>
    <col min="6" max="6" width="8.75390625" style="1" customWidth="1"/>
    <col min="7" max="7" width="12.00390625" style="1" customWidth="1"/>
    <col min="8" max="8" width="9.625" style="1" customWidth="1"/>
    <col min="9" max="9" width="9.125" style="1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10" ht="20.25">
      <c r="A2" s="228" t="s">
        <v>15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7.75">
      <c r="A3" s="229" t="s">
        <v>38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3:10" ht="12.75">
      <c r="C4" s="25"/>
      <c r="D4" s="25"/>
      <c r="E4" s="25"/>
      <c r="F4" s="25"/>
      <c r="G4" s="25"/>
      <c r="H4" s="25"/>
      <c r="I4" s="25"/>
      <c r="J4" s="25"/>
    </row>
    <row r="5" spans="1:10" ht="15.75">
      <c r="A5" s="230" t="s">
        <v>39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3:10" ht="12.75">
      <c r="C6" s="25"/>
      <c r="D6" s="25"/>
      <c r="E6" s="25"/>
      <c r="F6" s="25"/>
      <c r="G6" s="25"/>
      <c r="H6" s="25"/>
      <c r="I6" s="25"/>
      <c r="J6" s="25"/>
    </row>
    <row r="7" spans="1:10" ht="16.5">
      <c r="A7" s="231" t="s">
        <v>9</v>
      </c>
      <c r="B7" s="231"/>
      <c r="C7" s="231"/>
      <c r="D7" s="231"/>
      <c r="E7" s="231"/>
      <c r="F7" s="231"/>
      <c r="G7" s="231"/>
      <c r="H7" s="231"/>
      <c r="I7" s="231"/>
      <c r="J7" s="231"/>
    </row>
    <row r="8" spans="1:10" ht="18">
      <c r="A8" s="233" t="s">
        <v>13</v>
      </c>
      <c r="B8" s="233"/>
      <c r="C8" s="233"/>
      <c r="D8" s="233"/>
      <c r="E8" s="233"/>
      <c r="F8" s="233"/>
      <c r="G8" s="233"/>
      <c r="H8" s="233"/>
      <c r="I8" s="233"/>
      <c r="J8" s="233"/>
    </row>
    <row r="9" spans="1:10" ht="18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8">
      <c r="A10" s="234" t="s">
        <v>14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ht="13.5" thickBot="1"/>
    <row r="12" spans="1:9" ht="16.5" thickBot="1">
      <c r="A12" s="45"/>
      <c r="B12" s="45" t="s">
        <v>27</v>
      </c>
      <c r="C12" s="45"/>
      <c r="D12" s="46">
        <v>2</v>
      </c>
      <c r="G12" s="47" t="s">
        <v>28</v>
      </c>
      <c r="H12" s="3"/>
      <c r="I12" s="48">
        <v>210</v>
      </c>
    </row>
    <row r="13" ht="13.5" thickBot="1"/>
    <row r="14" spans="1:10" ht="50.25" customHeight="1" thickBot="1">
      <c r="A14" s="49" t="s">
        <v>2</v>
      </c>
      <c r="B14" s="50" t="s">
        <v>23</v>
      </c>
      <c r="C14" s="51" t="s">
        <v>29</v>
      </c>
      <c r="D14" s="52" t="s">
        <v>30</v>
      </c>
      <c r="E14" s="50" t="s">
        <v>26</v>
      </c>
      <c r="F14" s="53" t="s">
        <v>31</v>
      </c>
      <c r="G14" s="54" t="s">
        <v>32</v>
      </c>
      <c r="H14" s="52" t="s">
        <v>33</v>
      </c>
      <c r="I14" s="50" t="s">
        <v>34</v>
      </c>
      <c r="J14" s="55" t="s">
        <v>35</v>
      </c>
    </row>
    <row r="15" spans="1:10" ht="15" customHeight="1">
      <c r="A15" s="89">
        <v>1</v>
      </c>
      <c r="B15" s="219" t="str">
        <f>'Финал этап 1'!B17</f>
        <v>Дереглазов Влад</v>
      </c>
      <c r="C15" s="220">
        <f>'Финал этап 1'!I17</f>
        <v>18</v>
      </c>
      <c r="D15" s="225">
        <v>218</v>
      </c>
      <c r="E15" s="226">
        <f>'Финал этап 1'!E17</f>
        <v>0</v>
      </c>
      <c r="F15" s="91">
        <f aca="true" t="shared" si="0" ref="F15:F25">IF(D15+E15&gt;$I$12,0,IF($I$12-D15-E15&gt;C15,0,$I$12-D15-E15))</f>
        <v>0</v>
      </c>
      <c r="G15" s="227">
        <f aca="true" t="shared" si="1" ref="G15:G25">SUM(D15:F15)</f>
        <v>218</v>
      </c>
      <c r="H15" s="223" t="str">
        <f aca="true" t="shared" si="2" ref="H15:H25">IF(G15&lt;$I$12,"-","+")</f>
        <v>+</v>
      </c>
      <c r="I15" s="90">
        <f>SUM(C15,-F15)</f>
        <v>18</v>
      </c>
      <c r="J15" s="224" t="str">
        <f>IF(H15="-",1," ")</f>
        <v> </v>
      </c>
    </row>
    <row r="16" spans="1:10" ht="15" customHeight="1">
      <c r="A16" s="19">
        <v>2</v>
      </c>
      <c r="B16" s="22" t="str">
        <f>'Финал этап 1'!B22</f>
        <v>Кириенко Андрей</v>
      </c>
      <c r="C16" s="60">
        <f>'Финал этап 1'!I22</f>
        <v>6</v>
      </c>
      <c r="D16" s="61">
        <v>226</v>
      </c>
      <c r="E16" s="78">
        <f>'Финал этап 1'!E22</f>
        <v>0</v>
      </c>
      <c r="F16" s="36">
        <f t="shared" si="0"/>
        <v>0</v>
      </c>
      <c r="G16" s="63">
        <f t="shared" si="1"/>
        <v>226</v>
      </c>
      <c r="H16" s="64" t="str">
        <f t="shared" si="2"/>
        <v>+</v>
      </c>
      <c r="I16" s="16">
        <f aca="true" t="shared" si="3" ref="I16:I25">SUM(C16,-F16)</f>
        <v>6</v>
      </c>
      <c r="J16" s="65" t="str">
        <f>IF(H16="-",2," ")</f>
        <v> </v>
      </c>
    </row>
    <row r="17" spans="1:10" ht="15" customHeight="1">
      <c r="A17" s="19">
        <v>3</v>
      </c>
      <c r="B17" s="22" t="str">
        <f>'Финал этап 1'!B15</f>
        <v>Соколов Олег</v>
      </c>
      <c r="C17" s="60">
        <f>'Финал этап 1'!I15</f>
        <v>14</v>
      </c>
      <c r="D17" s="15">
        <v>211</v>
      </c>
      <c r="E17" s="67">
        <f>'Финал этап 1'!E15</f>
        <v>0</v>
      </c>
      <c r="F17" s="36">
        <f t="shared" si="0"/>
        <v>0</v>
      </c>
      <c r="G17" s="217">
        <f t="shared" si="1"/>
        <v>211</v>
      </c>
      <c r="H17" s="64" t="str">
        <f t="shared" si="2"/>
        <v>+</v>
      </c>
      <c r="I17" s="16">
        <f t="shared" si="3"/>
        <v>14</v>
      </c>
      <c r="J17" s="65" t="str">
        <f>IF(H17="-",3," ")</f>
        <v> </v>
      </c>
    </row>
    <row r="18" spans="1:10" ht="15" customHeight="1">
      <c r="A18" s="19">
        <v>4</v>
      </c>
      <c r="B18" s="22" t="str">
        <f>'Финал этап 1'!B16</f>
        <v>Паршуков Алексей</v>
      </c>
      <c r="C18" s="60">
        <f>'Финал этап 1'!I16</f>
        <v>32</v>
      </c>
      <c r="D18" s="61">
        <v>202</v>
      </c>
      <c r="E18" s="214">
        <f>'Финал этап 1'!E16</f>
        <v>0</v>
      </c>
      <c r="F18" s="36">
        <f t="shared" si="0"/>
        <v>8</v>
      </c>
      <c r="G18" s="63">
        <f t="shared" si="1"/>
        <v>210</v>
      </c>
      <c r="H18" s="64" t="str">
        <f t="shared" si="2"/>
        <v>+</v>
      </c>
      <c r="I18" s="16">
        <f t="shared" si="3"/>
        <v>24</v>
      </c>
      <c r="J18" s="65" t="str">
        <f>IF(H18="-",4," ")</f>
        <v> </v>
      </c>
    </row>
    <row r="19" spans="1:10" ht="15" customHeight="1">
      <c r="A19" s="19">
        <v>5</v>
      </c>
      <c r="B19" s="22" t="str">
        <f>'Финал этап 1'!B19</f>
        <v>Логинов Константин</v>
      </c>
      <c r="C19" s="60">
        <f>'Финал этап 1'!I19</f>
        <v>20</v>
      </c>
      <c r="D19" s="14">
        <v>209</v>
      </c>
      <c r="E19" s="67">
        <f>'Финал этап 1'!E19</f>
        <v>0</v>
      </c>
      <c r="F19" s="36">
        <f t="shared" si="0"/>
        <v>1</v>
      </c>
      <c r="G19" s="63">
        <f t="shared" si="1"/>
        <v>210</v>
      </c>
      <c r="H19" s="64" t="str">
        <f t="shared" si="2"/>
        <v>+</v>
      </c>
      <c r="I19" s="16">
        <f t="shared" si="3"/>
        <v>19</v>
      </c>
      <c r="J19" s="65" t="str">
        <f>IF(H19="-",5," ")</f>
        <v> </v>
      </c>
    </row>
    <row r="20" spans="1:10" ht="15" customHeight="1">
      <c r="A20" s="19">
        <v>6</v>
      </c>
      <c r="B20" s="22" t="str">
        <f>'Финал этап 1'!B25</f>
        <v>Горбачева Юлия </v>
      </c>
      <c r="C20" s="60">
        <f>'Финал этап 1'!I25</f>
        <v>0</v>
      </c>
      <c r="D20" s="14">
        <v>188</v>
      </c>
      <c r="E20" s="67">
        <f>'Финал этап 1'!E25</f>
        <v>8</v>
      </c>
      <c r="F20" s="36">
        <f t="shared" si="0"/>
        <v>0</v>
      </c>
      <c r="G20" s="63">
        <f t="shared" si="1"/>
        <v>196</v>
      </c>
      <c r="H20" s="64" t="str">
        <f t="shared" si="2"/>
        <v>-</v>
      </c>
      <c r="I20" s="16">
        <f t="shared" si="3"/>
        <v>0</v>
      </c>
      <c r="J20" s="65">
        <f>IF(H20="-",6," ")</f>
        <v>6</v>
      </c>
    </row>
    <row r="21" spans="1:10" ht="15" customHeight="1">
      <c r="A21" s="19">
        <v>7</v>
      </c>
      <c r="B21" s="22" t="str">
        <f>'Финал этап 1'!B23</f>
        <v>Минеев Евгений</v>
      </c>
      <c r="C21" s="60">
        <f>'Финал этап 1'!I23</f>
        <v>15</v>
      </c>
      <c r="D21" s="68">
        <v>189</v>
      </c>
      <c r="E21" s="69">
        <f>'Финал этап 1'!E23</f>
        <v>0</v>
      </c>
      <c r="F21" s="36">
        <f t="shared" si="0"/>
        <v>0</v>
      </c>
      <c r="G21" s="63">
        <f t="shared" si="1"/>
        <v>189</v>
      </c>
      <c r="H21" s="64" t="str">
        <f t="shared" si="2"/>
        <v>-</v>
      </c>
      <c r="I21" s="16">
        <f t="shared" si="3"/>
        <v>15</v>
      </c>
      <c r="J21" s="65">
        <f>IF(H21="-",7," ")</f>
        <v>7</v>
      </c>
    </row>
    <row r="22" spans="1:10" ht="15" customHeight="1">
      <c r="A22" s="19">
        <v>8</v>
      </c>
      <c r="B22" s="22" t="str">
        <f>'Финал этап 1'!B24</f>
        <v>Дмитриев Михаил</v>
      </c>
      <c r="C22" s="60">
        <f>'Финал этап 1'!I24</f>
        <v>11</v>
      </c>
      <c r="D22" s="14">
        <v>185</v>
      </c>
      <c r="E22" s="67">
        <f>'Финал этап 1'!E24</f>
        <v>0</v>
      </c>
      <c r="F22" s="36">
        <f t="shared" si="0"/>
        <v>0</v>
      </c>
      <c r="G22" s="63">
        <f t="shared" si="1"/>
        <v>185</v>
      </c>
      <c r="H22" s="64" t="str">
        <f t="shared" si="2"/>
        <v>-</v>
      </c>
      <c r="I22" s="16">
        <f t="shared" si="3"/>
        <v>11</v>
      </c>
      <c r="J22" s="65">
        <f>IF(H22="-",8," ")</f>
        <v>8</v>
      </c>
    </row>
    <row r="23" spans="1:10" ht="15" customHeight="1">
      <c r="A23" s="19">
        <v>9</v>
      </c>
      <c r="B23" s="22" t="str">
        <f>'Финал этап 1'!B21</f>
        <v>Зеленков Антон</v>
      </c>
      <c r="C23" s="60">
        <f>'Финал этап 1'!I21</f>
        <v>8</v>
      </c>
      <c r="D23" s="61">
        <v>169</v>
      </c>
      <c r="E23" s="66">
        <f>'Финал этап 1'!E21</f>
        <v>0</v>
      </c>
      <c r="F23" s="36">
        <f t="shared" si="0"/>
        <v>0</v>
      </c>
      <c r="G23" s="63">
        <f t="shared" si="1"/>
        <v>169</v>
      </c>
      <c r="H23" s="64" t="str">
        <f t="shared" si="2"/>
        <v>-</v>
      </c>
      <c r="I23" s="16">
        <f t="shared" si="3"/>
        <v>8</v>
      </c>
      <c r="J23" s="65">
        <f>IF(H23="-",9," ")</f>
        <v>9</v>
      </c>
    </row>
    <row r="24" spans="1:10" ht="15" customHeight="1">
      <c r="A24" s="19">
        <v>10</v>
      </c>
      <c r="B24" s="22" t="str">
        <f>'Финал этап 1'!B18</f>
        <v>Городничий Игорь</v>
      </c>
      <c r="C24" s="60">
        <f>'Финал этап 1'!I18</f>
        <v>22</v>
      </c>
      <c r="D24" s="14">
        <v>165</v>
      </c>
      <c r="E24" s="67">
        <f>'Финал этап 1'!E18</f>
        <v>0</v>
      </c>
      <c r="F24" s="36">
        <f t="shared" si="0"/>
        <v>0</v>
      </c>
      <c r="G24" s="63">
        <f t="shared" si="1"/>
        <v>165</v>
      </c>
      <c r="H24" s="64" t="str">
        <f t="shared" si="2"/>
        <v>-</v>
      </c>
      <c r="I24" s="16">
        <f t="shared" si="3"/>
        <v>22</v>
      </c>
      <c r="J24" s="65">
        <f>IF(H24="-",10," ")</f>
        <v>10</v>
      </c>
    </row>
    <row r="25" spans="1:10" ht="15" customHeight="1" thickBot="1">
      <c r="A25" s="20">
        <v>11</v>
      </c>
      <c r="B25" s="42" t="str">
        <f>'Финал этап 1'!B20</f>
        <v>Шаров Антон</v>
      </c>
      <c r="C25" s="70">
        <f>'Финал этап 1'!I20</f>
        <v>26</v>
      </c>
      <c r="D25" s="71">
        <v>156</v>
      </c>
      <c r="E25" s="72">
        <f>'Финал этап 1'!E20</f>
        <v>0</v>
      </c>
      <c r="F25" s="82">
        <f t="shared" si="0"/>
        <v>0</v>
      </c>
      <c r="G25" s="74">
        <f t="shared" si="1"/>
        <v>156</v>
      </c>
      <c r="H25" s="75" t="str">
        <f t="shared" si="2"/>
        <v>-</v>
      </c>
      <c r="I25" s="83">
        <f t="shared" si="3"/>
        <v>26</v>
      </c>
      <c r="J25" s="79">
        <f>IF(H25="-",11," ")</f>
        <v>11</v>
      </c>
    </row>
    <row r="26" spans="1:9" ht="15" customHeight="1">
      <c r="A26"/>
      <c r="B26"/>
      <c r="C26"/>
      <c r="D26"/>
      <c r="E26"/>
      <c r="F26"/>
      <c r="G26"/>
      <c r="H26"/>
      <c r="I26"/>
    </row>
    <row r="27" spans="1:9" ht="15" customHeight="1">
      <c r="A27"/>
      <c r="B27"/>
      <c r="C27"/>
      <c r="D27"/>
      <c r="E27"/>
      <c r="F27"/>
      <c r="G27"/>
      <c r="H27"/>
      <c r="I27"/>
    </row>
    <row r="28" spans="1:9" ht="15" customHeight="1">
      <c r="A28"/>
      <c r="B28"/>
      <c r="C28"/>
      <c r="D28"/>
      <c r="E28"/>
      <c r="F28"/>
      <c r="G28"/>
      <c r="H28"/>
      <c r="I28"/>
    </row>
    <row r="29" spans="1:9" ht="15" customHeight="1">
      <c r="A29"/>
      <c r="B29"/>
      <c r="C29"/>
      <c r="D29"/>
      <c r="E29"/>
      <c r="F29"/>
      <c r="G29"/>
      <c r="H29"/>
      <c r="I29"/>
    </row>
    <row r="30" spans="1:9" ht="15" customHeight="1">
      <c r="A30"/>
      <c r="B30"/>
      <c r="C30"/>
      <c r="D30"/>
      <c r="E30"/>
      <c r="F30"/>
      <c r="G30"/>
      <c r="H30"/>
      <c r="I30"/>
    </row>
  </sheetData>
  <sheetProtection/>
  <mergeCells count="6">
    <mergeCell ref="A10:J10"/>
    <mergeCell ref="A2:J2"/>
    <mergeCell ref="A3:J3"/>
    <mergeCell ref="A5:J5"/>
    <mergeCell ref="A7:J7"/>
    <mergeCell ref="A8:J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J24" sqref="J24"/>
    </sheetView>
  </sheetViews>
  <sheetFormatPr defaultColWidth="9.00390625" defaultRowHeight="12.75"/>
  <cols>
    <col min="1" max="1" width="2.875" style="1" customWidth="1"/>
    <col min="2" max="2" width="21.25390625" style="1" customWidth="1"/>
    <col min="3" max="3" width="9.375" style="1" customWidth="1"/>
    <col min="4" max="4" width="8.875" style="1" customWidth="1"/>
    <col min="5" max="5" width="6.875" style="1" customWidth="1"/>
    <col min="6" max="6" width="8.75390625" style="1" customWidth="1"/>
    <col min="7" max="7" width="12.00390625" style="1" customWidth="1"/>
    <col min="8" max="8" width="9.625" style="1" customWidth="1"/>
    <col min="9" max="9" width="9.125" style="1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10" ht="20.25">
      <c r="A2" s="228" t="s">
        <v>15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7.75">
      <c r="A3" s="229" t="s">
        <v>38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3:10" ht="12.75">
      <c r="C4" s="25"/>
      <c r="D4" s="25"/>
      <c r="E4" s="25"/>
      <c r="F4" s="25"/>
      <c r="G4" s="25"/>
      <c r="H4" s="25"/>
      <c r="I4" s="25"/>
      <c r="J4" s="25"/>
    </row>
    <row r="5" spans="1:10" ht="15.75">
      <c r="A5" s="230" t="s">
        <v>39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3:10" ht="12.75">
      <c r="C6" s="25"/>
      <c r="D6" s="25"/>
      <c r="E6" s="25"/>
      <c r="F6" s="25"/>
      <c r="G6" s="25"/>
      <c r="H6" s="25"/>
      <c r="I6" s="25"/>
      <c r="J6" s="25"/>
    </row>
    <row r="7" spans="1:10" ht="16.5">
      <c r="A7" s="231" t="s">
        <v>9</v>
      </c>
      <c r="B7" s="231"/>
      <c r="C7" s="231"/>
      <c r="D7" s="231"/>
      <c r="E7" s="231"/>
      <c r="F7" s="231"/>
      <c r="G7" s="231"/>
      <c r="H7" s="231"/>
      <c r="I7" s="231"/>
      <c r="J7" s="231"/>
    </row>
    <row r="8" spans="1:10" ht="18">
      <c r="A8" s="233" t="s">
        <v>13</v>
      </c>
      <c r="B8" s="233"/>
      <c r="C8" s="233"/>
      <c r="D8" s="233"/>
      <c r="E8" s="233"/>
      <c r="F8" s="233"/>
      <c r="G8" s="233"/>
      <c r="H8" s="233"/>
      <c r="I8" s="233"/>
      <c r="J8" s="233"/>
    </row>
    <row r="9" spans="1:10" ht="18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8">
      <c r="A10" s="234" t="s">
        <v>14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ht="13.5" thickBot="1"/>
    <row r="12" spans="1:9" ht="16.5" thickBot="1">
      <c r="A12" s="45"/>
      <c r="B12" s="45" t="s">
        <v>27</v>
      </c>
      <c r="C12" s="45"/>
      <c r="D12" s="46">
        <v>3</v>
      </c>
      <c r="G12" s="47" t="s">
        <v>28</v>
      </c>
      <c r="H12" s="3"/>
      <c r="I12" s="48">
        <v>220</v>
      </c>
    </row>
    <row r="13" ht="13.5" thickBot="1"/>
    <row r="14" spans="1:10" ht="50.25" customHeight="1" thickBot="1">
      <c r="A14" s="49" t="s">
        <v>2</v>
      </c>
      <c r="B14" s="50" t="s">
        <v>23</v>
      </c>
      <c r="C14" s="51" t="s">
        <v>29</v>
      </c>
      <c r="D14" s="52" t="s">
        <v>30</v>
      </c>
      <c r="E14" s="50" t="s">
        <v>26</v>
      </c>
      <c r="F14" s="53" t="s">
        <v>31</v>
      </c>
      <c r="G14" s="54" t="s">
        <v>32</v>
      </c>
      <c r="H14" s="52" t="s">
        <v>33</v>
      </c>
      <c r="I14" s="50" t="s">
        <v>34</v>
      </c>
      <c r="J14" s="55" t="s">
        <v>35</v>
      </c>
    </row>
    <row r="15" spans="1:10" ht="15" customHeight="1">
      <c r="A15" s="89">
        <v>1</v>
      </c>
      <c r="B15" s="219" t="str">
        <f>'Финал этап 2'!B18</f>
        <v>Паршуков Алексей</v>
      </c>
      <c r="C15" s="220">
        <f>'Финал этап 2'!I18</f>
        <v>24</v>
      </c>
      <c r="D15" s="221">
        <v>229</v>
      </c>
      <c r="E15" s="222">
        <f>'Финал этап 2'!E18</f>
        <v>0</v>
      </c>
      <c r="F15" s="91">
        <f>IF(D15+E15&gt;$I$12,0,IF($I$12-D15-E15&gt;C15,0,$I$12-D15-E15))</f>
        <v>0</v>
      </c>
      <c r="G15" s="227">
        <f>SUM(D15:F15)</f>
        <v>229</v>
      </c>
      <c r="H15" s="223" t="str">
        <f>IF(G15&lt;$I$12,"-","+")</f>
        <v>+</v>
      </c>
      <c r="I15" s="90">
        <f>SUM(C15,-F15)</f>
        <v>24</v>
      </c>
      <c r="J15" s="224">
        <v>1</v>
      </c>
    </row>
    <row r="16" spans="1:10" ht="15" customHeight="1">
      <c r="A16" s="19">
        <v>2</v>
      </c>
      <c r="B16" s="22" t="str">
        <f>'Финал этап 2'!B16</f>
        <v>Кириенко Андрей</v>
      </c>
      <c r="C16" s="60">
        <f>'Финал этап 2'!I16</f>
        <v>6</v>
      </c>
      <c r="D16" s="61">
        <v>213</v>
      </c>
      <c r="E16" s="62">
        <f>'Финал этап 2'!E16</f>
        <v>0</v>
      </c>
      <c r="F16" s="36">
        <f>IF(D16+E16&gt;$I$12,0,IF($I$12-D16-E16&gt;C16,0,$I$12-D16-E16))</f>
        <v>0</v>
      </c>
      <c r="G16" s="63">
        <f>SUM(D16:F16)</f>
        <v>213</v>
      </c>
      <c r="H16" s="64" t="str">
        <f>IF(G16&lt;$I$12,"-","+")</f>
        <v>-</v>
      </c>
      <c r="I16" s="16">
        <f>SUM(C16,-F16)</f>
        <v>6</v>
      </c>
      <c r="J16" s="65">
        <f>IF(H16="-",2," ")</f>
        <v>2</v>
      </c>
    </row>
    <row r="17" spans="1:10" ht="15" customHeight="1">
      <c r="A17" s="19">
        <v>3</v>
      </c>
      <c r="B17" s="22" t="str">
        <f>'Финал этап 2'!B15</f>
        <v>Дереглазов Влад</v>
      </c>
      <c r="C17" s="60">
        <f>'Финал этап 2'!I15</f>
        <v>18</v>
      </c>
      <c r="D17" s="15">
        <v>192</v>
      </c>
      <c r="E17" s="67">
        <f>'Финал этап 2'!E15</f>
        <v>0</v>
      </c>
      <c r="F17" s="36">
        <f>IF(D17+E17&gt;$I$12,0,IF($I$12-D17-E17&gt;C17,0,$I$12-D17-E17))</f>
        <v>0</v>
      </c>
      <c r="G17" s="217">
        <f>SUM(D17:F17)</f>
        <v>192</v>
      </c>
      <c r="H17" s="64" t="str">
        <f>IF(G17&lt;$I$12,"-","+")</f>
        <v>-</v>
      </c>
      <c r="I17" s="16">
        <f>SUM(C17,-F17)</f>
        <v>18</v>
      </c>
      <c r="J17" s="65">
        <f>IF(H17="-",3," ")</f>
        <v>3</v>
      </c>
    </row>
    <row r="18" spans="1:10" ht="15" customHeight="1">
      <c r="A18" s="19">
        <v>4</v>
      </c>
      <c r="B18" s="22" t="str">
        <f>'Финал этап 2'!B17</f>
        <v>Соколов Олег</v>
      </c>
      <c r="C18" s="60">
        <f>'Финал этап 2'!I17</f>
        <v>14</v>
      </c>
      <c r="D18" s="61">
        <v>183</v>
      </c>
      <c r="E18" s="214">
        <f>'Финал этап 2'!E17</f>
        <v>0</v>
      </c>
      <c r="F18" s="36">
        <f>IF(D18+E18&gt;$I$12,0,IF($I$12-D18-E18&gt;C18,0,$I$12-D18-E18))</f>
        <v>0</v>
      </c>
      <c r="G18" s="63">
        <f>SUM(D18:F18)</f>
        <v>183</v>
      </c>
      <c r="H18" s="64" t="str">
        <f>IF(G18&lt;$I$12,"-","+")</f>
        <v>-</v>
      </c>
      <c r="I18" s="16">
        <f>SUM(C18,-F18)</f>
        <v>14</v>
      </c>
      <c r="J18" s="65">
        <f>IF(H18="-",4," ")</f>
        <v>4</v>
      </c>
    </row>
    <row r="19" spans="1:10" ht="15" customHeight="1" thickBot="1">
      <c r="A19" s="20">
        <v>5</v>
      </c>
      <c r="B19" s="42" t="str">
        <f>'Финал этап 2'!B19</f>
        <v>Логинов Константин</v>
      </c>
      <c r="C19" s="70">
        <f>'Финал этап 2'!I19</f>
        <v>19</v>
      </c>
      <c r="D19" s="103">
        <v>149</v>
      </c>
      <c r="E19" s="81">
        <f>'Финал этап 2'!E19</f>
        <v>0</v>
      </c>
      <c r="F19" s="82">
        <f>IF(D19+E19&gt;$I$12,0,IF($I$12-D19-E19&gt;C19,0,$I$12-D19-E19))</f>
        <v>0</v>
      </c>
      <c r="G19" s="74">
        <f>SUM(D19:F19)</f>
        <v>149</v>
      </c>
      <c r="H19" s="75" t="str">
        <f>IF(G19&lt;$I$12,"-","+")</f>
        <v>-</v>
      </c>
      <c r="I19" s="83">
        <f>SUM(C19,-F19)</f>
        <v>19</v>
      </c>
      <c r="J19" s="79">
        <f>IF(H19="-",5," ")</f>
        <v>5</v>
      </c>
    </row>
    <row r="20" spans="1:9" ht="15" customHeight="1">
      <c r="A20"/>
      <c r="B20"/>
      <c r="C20"/>
      <c r="D20"/>
      <c r="E20"/>
      <c r="F20"/>
      <c r="G20"/>
      <c r="H20"/>
      <c r="I20"/>
    </row>
    <row r="21" spans="1:9" ht="15" customHeight="1">
      <c r="A21"/>
      <c r="B21"/>
      <c r="C21"/>
      <c r="D21"/>
      <c r="E21"/>
      <c r="F21"/>
      <c r="G21"/>
      <c r="H21"/>
      <c r="I21"/>
    </row>
    <row r="22" spans="1:9" ht="15" customHeight="1">
      <c r="A22"/>
      <c r="B22"/>
      <c r="C22"/>
      <c r="D22"/>
      <c r="E22"/>
      <c r="F22"/>
      <c r="G22"/>
      <c r="H22"/>
      <c r="I22"/>
    </row>
    <row r="23" spans="1:9" ht="15" customHeight="1">
      <c r="A23"/>
      <c r="B23"/>
      <c r="C23"/>
      <c r="D23"/>
      <c r="E23"/>
      <c r="F23"/>
      <c r="G23"/>
      <c r="H23"/>
      <c r="I23"/>
    </row>
    <row r="24" spans="1:9" ht="15" customHeight="1">
      <c r="A24"/>
      <c r="B24"/>
      <c r="C24"/>
      <c r="D24"/>
      <c r="E24"/>
      <c r="F24"/>
      <c r="G24"/>
      <c r="H24"/>
      <c r="I24"/>
    </row>
    <row r="25" spans="1:9" ht="15" customHeight="1">
      <c r="A25"/>
      <c r="B25"/>
      <c r="C25"/>
      <c r="D25"/>
      <c r="E25"/>
      <c r="F25"/>
      <c r="G25"/>
      <c r="H25"/>
      <c r="I25"/>
    </row>
    <row r="26" spans="1:9" ht="15" customHeight="1">
      <c r="A26"/>
      <c r="B26"/>
      <c r="C26"/>
      <c r="D26"/>
      <c r="E26"/>
      <c r="F26"/>
      <c r="G26"/>
      <c r="H26"/>
      <c r="I26"/>
    </row>
    <row r="27" spans="1:9" ht="15" customHeight="1">
      <c r="A27"/>
      <c r="B27"/>
      <c r="C27"/>
      <c r="D27"/>
      <c r="E27"/>
      <c r="F27"/>
      <c r="G27"/>
      <c r="H27"/>
      <c r="I27"/>
    </row>
    <row r="28" spans="1:9" ht="15" customHeight="1">
      <c r="A28"/>
      <c r="B28"/>
      <c r="C28"/>
      <c r="D28"/>
      <c r="E28"/>
      <c r="F28"/>
      <c r="G28"/>
      <c r="H28"/>
      <c r="I28"/>
    </row>
    <row r="29" spans="1:9" ht="15" customHeight="1">
      <c r="A29"/>
      <c r="B29"/>
      <c r="C29"/>
      <c r="D29"/>
      <c r="E29"/>
      <c r="F29"/>
      <c r="G29"/>
      <c r="H29"/>
      <c r="I29"/>
    </row>
    <row r="30" spans="1:9" ht="15" customHeight="1">
      <c r="A30"/>
      <c r="B30"/>
      <c r="C30"/>
      <c r="D30"/>
      <c r="E30"/>
      <c r="F30"/>
      <c r="G30"/>
      <c r="H30"/>
      <c r="I30"/>
    </row>
  </sheetData>
  <sheetProtection/>
  <mergeCells count="6">
    <mergeCell ref="A10:J10"/>
    <mergeCell ref="A2:J2"/>
    <mergeCell ref="A3:J3"/>
    <mergeCell ref="A5:J5"/>
    <mergeCell ref="A7:J7"/>
    <mergeCell ref="A8:J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Алексей</cp:lastModifiedBy>
  <cp:lastPrinted>2011-02-26T18:21:40Z</cp:lastPrinted>
  <dcterms:created xsi:type="dcterms:W3CDTF">2004-01-23T14:38:54Z</dcterms:created>
  <dcterms:modified xsi:type="dcterms:W3CDTF">2011-03-02T06:53:14Z</dcterms:modified>
  <cp:category/>
  <cp:version/>
  <cp:contentType/>
  <cp:contentStatus/>
</cp:coreProperties>
</file>